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eeva.horkko\Suomen Vesilaitosyhdistys ry\Toimistotiimi - General\ARKISTO\JULKAISU\Jätevedenpuhdistuksen suorien N2O ja CH4-päästöjen laskentatyökalu\"/>
    </mc:Choice>
  </mc:AlternateContent>
  <xr:revisionPtr revIDLastSave="0" documentId="8_{654779B6-9770-466E-9427-8D4C088CAAA3}" xr6:coauthVersionLast="47" xr6:coauthVersionMax="47" xr10:uidLastSave="{00000000-0000-0000-0000-000000000000}"/>
  <bookViews>
    <workbookView xWindow="-120" yWindow="-120" windowWidth="38640" windowHeight="21120" activeTab="4" xr2:uid="{00000000-000D-0000-FFFF-FFFF00000000}"/>
  </bookViews>
  <sheets>
    <sheet name="Ohje" sheetId="7" r:id="rId1"/>
    <sheet name="Laskentataulukko" sheetId="1" r:id="rId2"/>
    <sheet name="Korrelaatiokertoimet" sheetId="6" r:id="rId3"/>
    <sheet name="2011 Laskentataulukko" sheetId="4" r:id="rId4"/>
    <sheet name="2011 Korrelaatiokertoimet" sheetId="3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7" i="4" l="1"/>
  <c r="D6" i="6"/>
  <c r="C22" i="6"/>
  <c r="D7" i="6"/>
  <c r="B26" i="1"/>
  <c r="E26" i="1"/>
  <c r="C21" i="6"/>
  <c r="D11" i="6"/>
  <c r="D10" i="6"/>
  <c r="D9" i="6"/>
  <c r="D21" i="1"/>
  <c r="B28" i="1"/>
  <c r="E28" i="1"/>
  <c r="B29" i="1"/>
  <c r="E29" i="1"/>
  <c r="B26" i="4"/>
  <c r="B30" i="4"/>
  <c r="B27" i="1"/>
  <c r="D26" i="1"/>
  <c r="B29" i="4"/>
  <c r="D29" i="4"/>
  <c r="D27" i="1"/>
  <c r="E27" i="1"/>
  <c r="B44" i="4"/>
  <c r="D44" i="4"/>
  <c r="B43" i="4"/>
  <c r="D43" i="4"/>
  <c r="B42" i="4"/>
  <c r="D42" i="4"/>
  <c r="B41" i="4"/>
  <c r="D41" i="4"/>
  <c r="B40" i="4"/>
  <c r="D40" i="4"/>
  <c r="B39" i="4"/>
  <c r="D39" i="4"/>
  <c r="B38" i="4"/>
  <c r="D38" i="4"/>
  <c r="B37" i="4"/>
  <c r="D37" i="4"/>
  <c r="B36" i="4"/>
  <c r="D36" i="4"/>
  <c r="B35" i="4"/>
  <c r="D35" i="4"/>
  <c r="B34" i="4"/>
  <c r="D34" i="4"/>
  <c r="B33" i="4"/>
  <c r="D33" i="4"/>
  <c r="B32" i="4"/>
  <c r="D32" i="4"/>
  <c r="B31" i="4"/>
  <c r="D31" i="4"/>
  <c r="D30" i="4"/>
  <c r="B28" i="4"/>
  <c r="D28" i="4"/>
  <c r="D27" i="4"/>
  <c r="D26" i="4"/>
</calcChain>
</file>

<file path=xl/sharedStrings.xml><?xml version="1.0" encoding="utf-8"?>
<sst xmlns="http://schemas.openxmlformats.org/spreadsheetml/2006/main" count="243" uniqueCount="155">
  <si>
    <t>OHJE LASKENTATYÖKALUN KÄYTTÖÖN</t>
  </si>
  <si>
    <t>Laskentatyökalu on tarkoitettu suomalaisten jätevedenpuhdistamoiden käyttöön suorien kasvihuonekaasupäästöjen arvioimiseksi ja E-PRTR-raportoinnin tueksi.</t>
  </si>
  <si>
    <r>
      <t>Laskentatyökalun avulla voidaan arvioida laitoksen suorat N</t>
    </r>
    <r>
      <rPr>
        <vertAlign val="subscript"/>
        <sz val="11"/>
        <color theme="1"/>
        <rFont val="Arial"/>
        <family val="2"/>
        <scheme val="minor"/>
      </rPr>
      <t>2</t>
    </r>
    <r>
      <rPr>
        <sz val="11"/>
        <color theme="1"/>
        <rFont val="Arial"/>
        <family val="2"/>
        <scheme val="minor"/>
      </rPr>
      <t>O- ja CH</t>
    </r>
    <r>
      <rPr>
        <vertAlign val="subscript"/>
        <sz val="11"/>
        <color theme="1"/>
        <rFont val="Arial"/>
        <family val="2"/>
        <scheme val="minor"/>
      </rPr>
      <t>4</t>
    </r>
    <r>
      <rPr>
        <sz val="11"/>
        <color theme="1"/>
        <rFont val="Arial"/>
        <family val="2"/>
        <scheme val="minor"/>
      </rPr>
      <t>-kaasupäästöt. Laitoksen tiedot syötetään Laskentataulukko-välilehdelle.</t>
    </r>
  </si>
  <si>
    <t>Työkalu sisältää myös vuonna 2011 päivitetyn laskentataulukon ja korrelaatiokertoimet (Fred et al. 2009). Käyttäjä voi halutessaan laskea muita E-PRTR-rekisterin päästöjä näillä kertoimilla.</t>
  </si>
  <si>
    <r>
      <t xml:space="preserve">Laskentaperusteet löytyvät julkaisusta </t>
    </r>
    <r>
      <rPr>
        <i/>
        <sz val="11"/>
        <color theme="1"/>
        <rFont val="Arial"/>
        <family val="2"/>
        <scheme val="minor"/>
      </rPr>
      <t>Jätevedenpuhdistuksen suorien typpioksiduuli- ja metaanipäästöjen laskentatyökalu - Aineisto ja laskentaperusteet</t>
    </r>
    <r>
      <rPr>
        <sz val="11"/>
        <color theme="1"/>
        <rFont val="Arial"/>
        <family val="2"/>
        <scheme val="minor"/>
      </rPr>
      <t xml:space="preserve"> (Korhonen et al. 2025).</t>
    </r>
  </si>
  <si>
    <t>Käyttäjän syöttämät tiedot</t>
  </si>
  <si>
    <t>Käyttäjä syöttää pyydetyt tiedot Laskentataulukko-välilehdelle.</t>
  </si>
  <si>
    <t>Tiedot syötetään sinivihreällä taustalla merkittyihin soluihin.</t>
  </si>
  <si>
    <t>Laitoksen yleistietoihin kuuluvat puhdistamon nimi, raportointivuosi sekä seuraavat kyllä/ei -kysymykset:</t>
  </si>
  <si>
    <r>
      <rPr>
        <b/>
        <sz val="11"/>
        <color theme="1"/>
        <rFont val="Arial"/>
        <family val="2"/>
        <scheme val="major"/>
      </rPr>
      <t>Onko laitoksella denitrifikaatiota eli kokonaistypenpoistoa, K/E?</t>
    </r>
    <r>
      <rPr>
        <sz val="11"/>
        <color theme="1"/>
        <rFont val="Arial"/>
        <family val="2"/>
        <scheme val="major"/>
      </rPr>
      <t xml:space="preserve"> - Denitrifikaation vaikutus huomioidaan laskettaessa laitoksen N</t>
    </r>
    <r>
      <rPr>
        <vertAlign val="subscript"/>
        <sz val="11"/>
        <color theme="1"/>
        <rFont val="Arial"/>
        <family val="2"/>
        <scheme val="major"/>
      </rPr>
      <t>2</t>
    </r>
    <r>
      <rPr>
        <sz val="11"/>
        <color theme="1"/>
        <rFont val="Arial"/>
        <family val="2"/>
        <scheme val="major"/>
      </rPr>
      <t>O-päästö tulevan typen päästökertoimen perusteella. Kokonaistypenpoiston päästökerroin on pienempi kuin pelkästään nitrifioivilla laitoksilla.</t>
    </r>
  </si>
  <si>
    <r>
      <rPr>
        <b/>
        <sz val="11"/>
        <color theme="1"/>
        <rFont val="Arial"/>
        <family val="2"/>
        <scheme val="major"/>
      </rPr>
      <t>Tuotetaanko laitoksella energiaa biokaasusta, K/E?</t>
    </r>
    <r>
      <rPr>
        <sz val="11"/>
        <color theme="1"/>
        <rFont val="Arial"/>
        <family val="2"/>
        <scheme val="major"/>
      </rPr>
      <t xml:space="preserve"> – Jos laitoksella tuotetaan energiaa biokaasusta, lasketaan voimatuotannon laitekohtaiset CH</t>
    </r>
    <r>
      <rPr>
        <vertAlign val="subscript"/>
        <sz val="11"/>
        <color theme="1"/>
        <rFont val="Arial"/>
        <family val="2"/>
        <scheme val="major"/>
      </rPr>
      <t>4</t>
    </r>
    <r>
      <rPr>
        <sz val="11"/>
        <color theme="1"/>
        <rFont val="Arial"/>
        <family val="2"/>
        <scheme val="major"/>
      </rPr>
      <t>-päästöt tuotetun biokaasun suhteen.</t>
    </r>
  </si>
  <si>
    <t>Laitoksen yleistietojen lisäksi käyttäjä syöttää Laskentataulukko-välilehdellä pyydetyt vuosikohtaiset tiedot.</t>
  </si>
  <si>
    <r>
      <t>Laskentatyökalu ilmoittaa laitoksen suorien N</t>
    </r>
    <r>
      <rPr>
        <vertAlign val="subscript"/>
        <sz val="11"/>
        <color theme="1"/>
        <rFont val="Arial"/>
        <family val="2"/>
        <scheme val="major"/>
      </rPr>
      <t>2</t>
    </r>
    <r>
      <rPr>
        <sz val="11"/>
        <color theme="1"/>
        <rFont val="Arial"/>
        <family val="2"/>
        <scheme val="major"/>
      </rPr>
      <t>O- ja CH</t>
    </r>
    <r>
      <rPr>
        <vertAlign val="subscript"/>
        <sz val="11"/>
        <color theme="1"/>
        <rFont val="Arial"/>
        <family val="2"/>
        <scheme val="major"/>
      </rPr>
      <t>4</t>
    </r>
    <r>
      <rPr>
        <sz val="11"/>
        <color theme="1"/>
        <rFont val="Arial"/>
        <family val="2"/>
        <scheme val="major"/>
      </rPr>
      <t>-päästöjen kokonaismäärän vuosikeskiarvona yksikkönä kg/vuosi ja hiilidioksidiekvivalentteina yksikkönä kgCO</t>
    </r>
    <r>
      <rPr>
        <vertAlign val="subscript"/>
        <sz val="11"/>
        <color theme="1"/>
        <rFont val="Arial"/>
        <family val="2"/>
        <scheme val="major"/>
      </rPr>
      <t>2</t>
    </r>
    <r>
      <rPr>
        <sz val="11"/>
        <color theme="1"/>
        <rFont val="Arial"/>
        <family val="2"/>
        <scheme val="major"/>
      </rPr>
      <t>-ekv/vuosi.</t>
    </r>
  </si>
  <si>
    <t xml:space="preserve">Lisäksi laskentatyökalu kertoo, ylittyykö E-PRTR raportointikynnykset kyseisten päästöjen osalta. Kynnysarvot ylittävät laitoskokonaisuuden ilmapäästöt on raportoitava. </t>
  </si>
  <si>
    <t>Huomioitavaa</t>
  </si>
  <si>
    <r>
      <t>CH</t>
    </r>
    <r>
      <rPr>
        <vertAlign val="subscript"/>
        <sz val="11"/>
        <color theme="1"/>
        <rFont val="Arial"/>
        <family val="2"/>
        <scheme val="major"/>
      </rPr>
      <t>4</t>
    </r>
    <r>
      <rPr>
        <sz val="11"/>
        <color theme="1"/>
        <rFont val="Arial"/>
        <family val="2"/>
        <scheme val="major"/>
      </rPr>
      <t>-korrelaatiokertoimet ovat laitoksilta, joissa mädätetään lietettä. Jos laitoksella ei ole mädätystä, laskuri voi yliarvioida laitoksen CH</t>
    </r>
    <r>
      <rPr>
        <vertAlign val="subscript"/>
        <sz val="11"/>
        <color theme="1"/>
        <rFont val="Arial"/>
        <family val="2"/>
        <scheme val="major"/>
      </rPr>
      <t>4</t>
    </r>
    <r>
      <rPr>
        <sz val="11"/>
        <color theme="1"/>
        <rFont val="Arial"/>
        <family val="2"/>
        <scheme val="major"/>
      </rPr>
      <t>-päästöt.</t>
    </r>
  </si>
  <si>
    <t>N2O-päästöjen minimoimiseksi ja päästölaskennan tarkkuuden parantamiseksi prosessiparametrien tulisi olla taulukossa 1 esitetyillä vaihteluväleillä.</t>
  </si>
  <si>
    <t>Jos laitoksella on tehty omia päästömittauksia, käyttäjä voi halutessaan muokata lukuarvoja korrelaatiokertoimien taustalla Korrelaatiokertoimet-välilehdellä.</t>
  </si>
  <si>
    <t>Eri vuosien raportoinnin tarkastelua varten käyttäjä voi kopioida Laskentataulukko-välilehden tiedostossa omille välilehdilleen.</t>
  </si>
  <si>
    <r>
      <rPr>
        <b/>
        <sz val="10"/>
        <color theme="2"/>
        <rFont val="Arial"/>
        <family val="2"/>
        <scheme val="minor"/>
      </rPr>
      <t xml:space="preserve">Taulukko 1. </t>
    </r>
    <r>
      <rPr>
        <b/>
        <sz val="10"/>
        <color theme="1"/>
        <rFont val="Arial"/>
        <family val="2"/>
        <scheme val="minor"/>
      </rPr>
      <t>Suosituksia prosessiparametreille N</t>
    </r>
    <r>
      <rPr>
        <b/>
        <vertAlign val="subscript"/>
        <sz val="10"/>
        <color theme="1"/>
        <rFont val="Arial"/>
        <family val="2"/>
        <scheme val="minor"/>
      </rPr>
      <t>2</t>
    </r>
    <r>
      <rPr>
        <b/>
        <sz val="10"/>
        <color theme="1"/>
        <rFont val="Arial"/>
        <family val="2"/>
        <scheme val="minor"/>
      </rPr>
      <t>O-päästötason pienentämiseksi sekä laskentatarkkuuden parantamiseksi.</t>
    </r>
  </si>
  <si>
    <t>Parametri</t>
  </si>
  <si>
    <t>Suositeltu arvo tai vaihteluväli</t>
  </si>
  <si>
    <t>Liuennut happi, aktiivilieteprosessin ilmastetut lohkot</t>
  </si>
  <si>
    <t>1,5-2,5 mg/l</t>
  </si>
  <si>
    <t>COD/N suhde, tuleva vesi (suhteen parantaminen lisähiilen annostelulla)</t>
  </si>
  <si>
    <t>3,5-10</t>
  </si>
  <si>
    <t>pH, aktiivilieteprosessi</t>
  </si>
  <si>
    <t>noin 7-8</t>
  </si>
  <si>
    <t>Julkaisut</t>
  </si>
  <si>
    <r>
      <rPr>
        <b/>
        <sz val="11"/>
        <color theme="1"/>
        <rFont val="Arial"/>
        <family val="2"/>
        <scheme val="minor"/>
      </rPr>
      <t xml:space="preserve">Fred, T., Heinonen, M., Sundell, L. &amp; Toivikko, S. (2009). </t>
    </r>
    <r>
      <rPr>
        <sz val="11"/>
        <color theme="1"/>
        <rFont val="Arial"/>
        <family val="2"/>
        <scheme val="minor"/>
      </rPr>
      <t>Air emissions at large municipal wastewater treatment plants in Finland for national E-PRTR reporting register. Water Practice &amp; Technology 4(2).</t>
    </r>
  </si>
  <si>
    <r>
      <rPr>
        <b/>
        <sz val="11"/>
        <color theme="1"/>
        <rFont val="Arial"/>
        <family val="2"/>
        <scheme val="minor"/>
      </rPr>
      <t xml:space="preserve">Korhonen, K., Kuokkanen, A. &amp; Mikola A. (2025). </t>
    </r>
    <r>
      <rPr>
        <sz val="11"/>
        <color theme="1"/>
        <rFont val="Arial"/>
        <family val="2"/>
        <scheme val="minor"/>
      </rPr>
      <t>Jätevedenpuhdistuksen suorien typpioksiduuli- ja metaanipäästöjen laskentatyökalu - Aineisto ja laskentaperusteet.</t>
    </r>
  </si>
  <si>
    <t>Saatavissa: https://www.vesilaitosyhdistys.fi/verkkokauppa/tuotteet/jatevedenpuhdistuksen-suorien-n2o-ja-ch4-paastojen-laskentatyokalu/</t>
  </si>
  <si>
    <t>Laatinut: Kaisa Korhonen, Aalto-yliopisto / Helsingin seudun ympäristöpalvelut -kuntayhtymä HSY, 16.5.2025</t>
  </si>
  <si>
    <r>
      <t>JÄTEVEDENPUHDISTUKSEN SUORIEN N</t>
    </r>
    <r>
      <rPr>
        <b/>
        <vertAlign val="subscript"/>
        <sz val="18"/>
        <color theme="1"/>
        <rFont val="Arial"/>
        <family val="2"/>
        <scheme val="major"/>
      </rPr>
      <t>2</t>
    </r>
    <r>
      <rPr>
        <b/>
        <sz val="18"/>
        <color theme="1"/>
        <rFont val="Arial"/>
        <family val="2"/>
        <scheme val="major"/>
      </rPr>
      <t>O- JA CH</t>
    </r>
    <r>
      <rPr>
        <b/>
        <vertAlign val="subscript"/>
        <sz val="18"/>
        <color theme="1"/>
        <rFont val="Arial"/>
        <family val="2"/>
        <scheme val="major"/>
      </rPr>
      <t>4</t>
    </r>
    <r>
      <rPr>
        <b/>
        <sz val="18"/>
        <color theme="1"/>
        <rFont val="Arial"/>
        <family val="2"/>
        <scheme val="major"/>
      </rPr>
      <t>-PÄÄSTÖJEN LASKENTATYÖKALU</t>
    </r>
  </si>
  <si>
    <t>Laitoksen yleistiedot</t>
  </si>
  <si>
    <t>Puhdistamon nimi</t>
  </si>
  <si>
    <t>Raportointivuosi</t>
  </si>
  <si>
    <t>Denitrifikaatio (kokonaistypenpoisto), K/E?</t>
  </si>
  <si>
    <t>Tuotetaanko laitoksella energiaa biokaasusta, K/E?</t>
  </si>
  <si>
    <t>Vuosikohtaiset tiedot</t>
  </si>
  <si>
    <t>Puhdistamolle tuleva virtaama</t>
  </si>
  <si>
    <r>
      <t>m</t>
    </r>
    <r>
      <rPr>
        <vertAlign val="superscript"/>
        <sz val="11"/>
        <color theme="0"/>
        <rFont val="Arial"/>
        <family val="2"/>
        <scheme val="minor"/>
      </rPr>
      <t>3</t>
    </r>
    <r>
      <rPr>
        <sz val="11"/>
        <color theme="0"/>
        <rFont val="Arial"/>
        <family val="2"/>
        <scheme val="minor"/>
      </rPr>
      <t>/d</t>
    </r>
  </si>
  <si>
    <t>N tuleva</t>
  </si>
  <si>
    <t>kg/d</t>
  </si>
  <si>
    <r>
      <t>BOD</t>
    </r>
    <r>
      <rPr>
        <vertAlign val="subscript"/>
        <sz val="11"/>
        <color theme="0"/>
        <rFont val="Arial"/>
        <family val="2"/>
        <scheme val="minor"/>
      </rPr>
      <t>7</t>
    </r>
    <r>
      <rPr>
        <sz val="11"/>
        <color theme="0"/>
        <rFont val="Arial"/>
        <family val="2"/>
        <scheme val="minor"/>
      </rPr>
      <t xml:space="preserve"> tuleva</t>
    </r>
  </si>
  <si>
    <t>mg/l</t>
  </si>
  <si>
    <t>Tuotetun biokaasun määrä</t>
  </si>
  <si>
    <r>
      <t>m</t>
    </r>
    <r>
      <rPr>
        <vertAlign val="superscript"/>
        <sz val="11"/>
        <color theme="0"/>
        <rFont val="Arial"/>
        <family val="2"/>
        <scheme val="minor"/>
      </rPr>
      <t>3</t>
    </r>
    <r>
      <rPr>
        <sz val="11"/>
        <color theme="0"/>
        <rFont val="Arial"/>
        <family val="2"/>
        <scheme val="minor"/>
      </rPr>
      <t>/a</t>
    </r>
  </si>
  <si>
    <t>Biokaasu kaasumoottoreille</t>
  </si>
  <si>
    <t>Biokaasu kattiloille</t>
  </si>
  <si>
    <t>Biokaasu ylijäämäpolttimille</t>
  </si>
  <si>
    <t>Ilmapäästöt</t>
  </si>
  <si>
    <t>Päästö</t>
  </si>
  <si>
    <t>kg/a</t>
  </si>
  <si>
    <t>Raportointikynnys, 
kg/a</t>
  </si>
  <si>
    <t>Ylittyykö raportointi-
kynnys?</t>
  </si>
  <si>
    <r>
      <t>kg CO</t>
    </r>
    <r>
      <rPr>
        <b/>
        <vertAlign val="subscript"/>
        <sz val="11"/>
        <color theme="1"/>
        <rFont val="Arial"/>
        <family val="2"/>
        <scheme val="minor"/>
      </rPr>
      <t>2</t>
    </r>
    <r>
      <rPr>
        <b/>
        <sz val="11"/>
        <color theme="1"/>
        <rFont val="Arial"/>
        <family val="2"/>
        <scheme val="minor"/>
      </rPr>
      <t>e/a</t>
    </r>
  </si>
  <si>
    <t>Korrelaatio 1</t>
  </si>
  <si>
    <t>Korrelaatio 2</t>
  </si>
  <si>
    <r>
      <t>Dityppioksidi, N</t>
    </r>
    <r>
      <rPr>
        <vertAlign val="subscript"/>
        <sz val="11"/>
        <color theme="1"/>
        <rFont val="Arial"/>
        <family val="2"/>
        <scheme val="minor"/>
      </rPr>
      <t>2</t>
    </r>
    <r>
      <rPr>
        <sz val="11"/>
        <color theme="1"/>
        <rFont val="Arial"/>
        <family val="2"/>
        <scheme val="minor"/>
      </rPr>
      <t>O</t>
    </r>
  </si>
  <si>
    <t>tuleva N</t>
  </si>
  <si>
    <r>
      <t>Metaani, CH</t>
    </r>
    <r>
      <rPr>
        <vertAlign val="subscript"/>
        <sz val="11"/>
        <color theme="1"/>
        <rFont val="Arial"/>
        <family val="2"/>
        <scheme val="minor"/>
      </rPr>
      <t>4</t>
    </r>
  </si>
  <si>
    <r>
      <t>tuleva BOD</t>
    </r>
    <r>
      <rPr>
        <vertAlign val="subscript"/>
        <sz val="11"/>
        <color theme="1"/>
        <rFont val="Arial"/>
        <family val="2"/>
        <scheme val="minor"/>
      </rPr>
      <t>7</t>
    </r>
  </si>
  <si>
    <t>biokaasu</t>
  </si>
  <si>
    <r>
      <t>Metaani, CH</t>
    </r>
    <r>
      <rPr>
        <vertAlign val="subscript"/>
        <sz val="11"/>
        <color theme="1"/>
        <rFont val="Arial"/>
        <family val="2"/>
        <scheme val="minor"/>
      </rPr>
      <t>4</t>
    </r>
    <r>
      <rPr>
        <sz val="11"/>
        <color theme="1"/>
        <rFont val="Arial"/>
        <family val="2"/>
        <scheme val="minor"/>
      </rPr>
      <t>, prosessi</t>
    </r>
  </si>
  <si>
    <r>
      <t>Metaani, CH</t>
    </r>
    <r>
      <rPr>
        <vertAlign val="subscript"/>
        <sz val="11"/>
        <color theme="1"/>
        <rFont val="Arial"/>
        <family val="2"/>
        <scheme val="minor"/>
      </rPr>
      <t>4</t>
    </r>
    <r>
      <rPr>
        <sz val="11"/>
        <color theme="1"/>
        <rFont val="Arial"/>
        <family val="2"/>
        <scheme val="minor"/>
      </rPr>
      <t>, voimatuotanto</t>
    </r>
  </si>
  <si>
    <t>KORRELAATIOKERTOIMET</t>
  </si>
  <si>
    <t>Korrelaatio</t>
  </si>
  <si>
    <t>Kerroin tai kaava</t>
  </si>
  <si>
    <t>Yksikkö</t>
  </si>
  <si>
    <t>Merkittävin päästölähde</t>
  </si>
  <si>
    <r>
      <t>108,09 * (NO</t>
    </r>
    <r>
      <rPr>
        <vertAlign val="subscript"/>
        <sz val="11"/>
        <color theme="1"/>
        <rFont val="Arial"/>
        <family val="2"/>
        <scheme val="minor"/>
      </rPr>
      <t>2</t>
    </r>
    <r>
      <rPr>
        <sz val="11"/>
        <color theme="1"/>
        <rFont val="Arial"/>
        <family val="2"/>
        <scheme val="minor"/>
      </rPr>
      <t xml:space="preserve">-N </t>
    </r>
    <r>
      <rPr>
        <vertAlign val="subscript"/>
        <sz val="11"/>
        <color theme="1"/>
        <rFont val="Arial"/>
        <family val="2"/>
        <scheme val="minor"/>
      </rPr>
      <t>out</t>
    </r>
    <r>
      <rPr>
        <sz val="11"/>
        <color theme="1"/>
        <rFont val="Arial"/>
        <family val="2"/>
        <scheme val="minor"/>
      </rPr>
      <t xml:space="preserve"> / N </t>
    </r>
    <r>
      <rPr>
        <vertAlign val="subscript"/>
        <sz val="11"/>
        <color theme="1"/>
        <rFont val="Arial"/>
        <family val="2"/>
        <scheme val="minor"/>
      </rPr>
      <t>in</t>
    </r>
    <r>
      <rPr>
        <sz val="11"/>
        <color theme="1"/>
        <rFont val="Arial"/>
        <family val="2"/>
        <scheme val="minor"/>
      </rPr>
      <t>) + 0,3483</t>
    </r>
  </si>
  <si>
    <t>-</t>
  </si>
  <si>
    <t>Aktiivilieteprosessi</t>
  </si>
  <si>
    <t>N tuleva, denitrifikaatio</t>
  </si>
  <si>
    <r>
      <t>kg N</t>
    </r>
    <r>
      <rPr>
        <vertAlign val="subscript"/>
        <sz val="11"/>
        <color theme="1"/>
        <rFont val="Arial"/>
        <family val="2"/>
        <scheme val="minor"/>
      </rPr>
      <t>2</t>
    </r>
    <r>
      <rPr>
        <sz val="11"/>
        <color theme="1"/>
        <rFont val="Arial"/>
        <family val="2"/>
        <scheme val="minor"/>
      </rPr>
      <t>O/kg tuleva typpi</t>
    </r>
  </si>
  <si>
    <t>N tuleva, pelkkä nitrifikaatio</t>
  </si>
  <si>
    <r>
      <t>BOD</t>
    </r>
    <r>
      <rPr>
        <vertAlign val="subscript"/>
        <sz val="11"/>
        <color theme="1"/>
        <rFont val="Arial"/>
        <family val="2"/>
        <scheme val="minor"/>
      </rPr>
      <t>7</t>
    </r>
    <r>
      <rPr>
        <sz val="11"/>
        <color theme="1"/>
        <rFont val="Arial"/>
        <family val="2"/>
        <scheme val="minor"/>
      </rPr>
      <t xml:space="preserve"> tuleva</t>
    </r>
  </si>
  <si>
    <r>
      <t>kg CH</t>
    </r>
    <r>
      <rPr>
        <vertAlign val="subscript"/>
        <sz val="11"/>
        <color theme="1"/>
        <rFont val="Arial"/>
        <family val="2"/>
        <scheme val="minor"/>
      </rPr>
      <t>4</t>
    </r>
    <r>
      <rPr>
        <sz val="11"/>
        <color theme="1"/>
        <rFont val="Arial"/>
        <family val="2"/>
        <scheme val="minor"/>
      </rPr>
      <t>/kg tuleva BOD</t>
    </r>
    <r>
      <rPr>
        <vertAlign val="subscript"/>
        <sz val="11"/>
        <color theme="1"/>
        <rFont val="Arial"/>
        <family val="2"/>
        <scheme val="minor"/>
      </rPr>
      <t>7</t>
    </r>
  </si>
  <si>
    <t>Jätevedenpuhdistusprosessi sisältäen lietteenkäsittelyn</t>
  </si>
  <si>
    <r>
      <t>kg CH</t>
    </r>
    <r>
      <rPr>
        <vertAlign val="subscript"/>
        <sz val="11"/>
        <color theme="1"/>
        <rFont val="Arial"/>
        <family val="2"/>
        <scheme val="minor"/>
      </rPr>
      <t>4</t>
    </r>
    <r>
      <rPr>
        <sz val="11"/>
        <color theme="1"/>
        <rFont val="Arial"/>
        <family val="2"/>
        <scheme val="minor"/>
      </rPr>
      <t>/m</t>
    </r>
    <r>
      <rPr>
        <vertAlign val="superscript"/>
        <sz val="11"/>
        <color theme="1"/>
        <rFont val="Arial"/>
        <family val="2"/>
        <scheme val="minor"/>
      </rPr>
      <t>3</t>
    </r>
    <r>
      <rPr>
        <sz val="11"/>
        <color theme="1"/>
        <rFont val="Arial"/>
        <family val="2"/>
        <scheme val="minor"/>
      </rPr>
      <t xml:space="preserve"> biokaasu</t>
    </r>
  </si>
  <si>
    <t>Voimatuotanto</t>
  </si>
  <si>
    <t>Lukuarvot korrelaatiokertoimien taustalla</t>
  </si>
  <si>
    <t>Jos laitoksella on tehty omia päästömittauksia, käyttäjä voi halutessaan päivittää alle vihreällä värillä täytettyihin soluihin omien päästömittausten tuloksia.</t>
  </si>
  <si>
    <t>HUOM! Alla olevien solujen muokkaaminen muuttaa yllä olevan korrelaatiokertoimet-taulukon arvoja ja siten myös päästölaskennan arvoja.</t>
  </si>
  <si>
    <t>Laskentatyökalun kertoimet eivät tue useita laitekohtaisia mittaustuloksia voimatuotannon laitteille.</t>
  </si>
  <si>
    <t>Lukuarvo</t>
  </si>
  <si>
    <t>Tehollinen lämpöarvo</t>
  </si>
  <si>
    <r>
      <t>N</t>
    </r>
    <r>
      <rPr>
        <vertAlign val="subscript"/>
        <sz val="11"/>
        <color theme="1"/>
        <rFont val="Arial"/>
        <family val="2"/>
        <scheme val="minor"/>
      </rPr>
      <t>2</t>
    </r>
    <r>
      <rPr>
        <sz val="11"/>
        <color theme="1"/>
        <rFont val="Arial"/>
        <family val="2"/>
        <scheme val="minor"/>
      </rPr>
      <t>O-päästökerroin tulevan typen suhteen, denitrifikaatio</t>
    </r>
  </si>
  <si>
    <t>%</t>
  </si>
  <si>
    <t>Jätevedenpuhdistamoiden biokaasu</t>
  </si>
  <si>
    <r>
      <t>N</t>
    </r>
    <r>
      <rPr>
        <vertAlign val="subscript"/>
        <sz val="11"/>
        <color theme="1"/>
        <rFont val="Arial"/>
        <family val="2"/>
        <scheme val="minor"/>
      </rPr>
      <t>2</t>
    </r>
    <r>
      <rPr>
        <sz val="11"/>
        <color theme="1"/>
        <rFont val="Arial"/>
        <family val="2"/>
        <scheme val="minor"/>
      </rPr>
      <t>O-päästökerroin tulevan typen suhteen, pelkkä nitrifikaatio</t>
    </r>
  </si>
  <si>
    <r>
      <t>MJ/m</t>
    </r>
    <r>
      <rPr>
        <vertAlign val="superscript"/>
        <sz val="11"/>
        <color theme="1"/>
        <rFont val="Arial"/>
        <family val="2"/>
        <scheme val="minor"/>
      </rPr>
      <t>3</t>
    </r>
  </si>
  <si>
    <r>
      <t>mg CH</t>
    </r>
    <r>
      <rPr>
        <vertAlign val="subscript"/>
        <sz val="11"/>
        <color theme="1"/>
        <rFont val="Arial"/>
        <family val="2"/>
        <scheme val="minor"/>
      </rPr>
      <t>4</t>
    </r>
    <r>
      <rPr>
        <sz val="11"/>
        <color theme="1"/>
        <rFont val="Arial"/>
        <family val="2"/>
        <scheme val="minor"/>
      </rPr>
      <t>/MJ</t>
    </r>
  </si>
  <si>
    <r>
      <t xml:space="preserve">Kerrointen lähteet on kuvattu julkaisussa </t>
    </r>
    <r>
      <rPr>
        <i/>
        <sz val="11"/>
        <color theme="1"/>
        <rFont val="Arial"/>
        <family val="2"/>
        <scheme val="minor"/>
      </rPr>
      <t>Jätevedenpuhdistuksen suorien typpioksiduuli- ja metaanipäästöjen laskentatyökalu - Aineisto ja laskentaperusteet</t>
    </r>
    <r>
      <rPr>
        <sz val="11"/>
        <color theme="1"/>
        <rFont val="Arial"/>
        <family val="2"/>
        <scheme val="minor"/>
      </rPr>
      <t xml:space="preserve"> (Korhonen et al. 2025).</t>
    </r>
  </si>
  <si>
    <r>
      <t>CH</t>
    </r>
    <r>
      <rPr>
        <vertAlign val="subscript"/>
        <sz val="11"/>
        <rFont val="Arial"/>
        <family val="2"/>
        <scheme val="minor"/>
      </rPr>
      <t>4</t>
    </r>
    <r>
      <rPr>
        <sz val="11"/>
        <rFont val="Arial"/>
        <family val="2"/>
        <scheme val="minor"/>
      </rPr>
      <t>- ja N</t>
    </r>
    <r>
      <rPr>
        <vertAlign val="subscript"/>
        <sz val="11"/>
        <rFont val="Arial"/>
        <family val="2"/>
        <scheme val="minor"/>
      </rPr>
      <t>2</t>
    </r>
    <r>
      <rPr>
        <sz val="11"/>
        <rFont val="Arial"/>
        <family val="2"/>
        <scheme val="minor"/>
      </rPr>
      <t>O-kertoimet ovat päivitetty vuonna 2025, käytä näiden päästöjen laskentaan välilehden "Laskentaulukko" päivitettyä taulukkoa.</t>
    </r>
  </si>
  <si>
    <t>Alla olevalla taulukolla voi laskea muita E-PRTR-rekisterin päästöjä.</t>
  </si>
  <si>
    <t>Alla olevaa laskentataulukkoa ja kertoimia ei ole päivitetty tässä työkalussa.</t>
  </si>
  <si>
    <t>PRTR ILMAPÄÄSTÖT -LASKENTA-ARKKI (2011)</t>
  </si>
  <si>
    <t>Lietteen mädätys K/E?</t>
  </si>
  <si>
    <t>Biokaasun määrä [m3/a]</t>
  </si>
  <si>
    <t>Polttoöljyn käyttö K/E?</t>
  </si>
  <si>
    <t>Polttoöljyn käyttömäärä [t/a]</t>
  </si>
  <si>
    <t>m3/d</t>
  </si>
  <si>
    <t>BHK 7 tuleva</t>
  </si>
  <si>
    <t>Raportointi-
kynnys, kg/a</t>
  </si>
  <si>
    <t>Ylittyykö raportointi-kynnys ?</t>
  </si>
  <si>
    <t>Korrelaatio 3</t>
  </si>
  <si>
    <r>
      <t>Metaani, CH</t>
    </r>
    <r>
      <rPr>
        <vertAlign val="subscript"/>
        <sz val="10"/>
        <color rgb="FFFF0000"/>
        <rFont val="Arial"/>
        <family val="2"/>
      </rPr>
      <t>4</t>
    </r>
  </si>
  <si>
    <t>tuleva BHK 7</t>
  </si>
  <si>
    <r>
      <t>Käytä CH</t>
    </r>
    <r>
      <rPr>
        <vertAlign val="subscript"/>
        <sz val="11"/>
        <color rgb="FFFF0000"/>
        <rFont val="Arial"/>
        <family val="2"/>
        <scheme val="minor"/>
      </rPr>
      <t>4</t>
    </r>
    <r>
      <rPr>
        <sz val="11"/>
        <color rgb="FFFF0000"/>
        <rFont val="Arial"/>
        <family val="2"/>
        <scheme val="minor"/>
      </rPr>
      <t>-päästön laskentaan välilehden "Laskentaulukko" päivitettyä taulukkoa.</t>
    </r>
  </si>
  <si>
    <t>Hiilimonoksidi, CO</t>
  </si>
  <si>
    <t>polttoöljy</t>
  </si>
  <si>
    <r>
      <t>Hiilidioksidi, CO</t>
    </r>
    <r>
      <rPr>
        <vertAlign val="subscript"/>
        <sz val="10"/>
        <rFont val="Arial"/>
        <family val="2"/>
      </rPr>
      <t>2 bio</t>
    </r>
  </si>
  <si>
    <r>
      <t>Hiilidioksidi, CO</t>
    </r>
    <r>
      <rPr>
        <vertAlign val="subscript"/>
        <sz val="10"/>
        <rFont val="Arial"/>
        <family val="2"/>
      </rPr>
      <t>2 fossil</t>
    </r>
  </si>
  <si>
    <r>
      <t>Dityppioksidi, N</t>
    </r>
    <r>
      <rPr>
        <vertAlign val="subscript"/>
        <sz val="10"/>
        <color rgb="FFFF0000"/>
        <rFont val="Arial"/>
        <family val="2"/>
      </rPr>
      <t>2</t>
    </r>
    <r>
      <rPr>
        <sz val="10"/>
        <color rgb="FFFF0000"/>
        <rFont val="Arial"/>
        <family val="2"/>
      </rPr>
      <t>O</t>
    </r>
  </si>
  <si>
    <t>vesimäärä</t>
  </si>
  <si>
    <r>
      <t>Käytä N</t>
    </r>
    <r>
      <rPr>
        <vertAlign val="subscript"/>
        <sz val="11"/>
        <color rgb="FFFF0000"/>
        <rFont val="Arial"/>
        <family val="2"/>
        <scheme val="minor"/>
      </rPr>
      <t>2</t>
    </r>
    <r>
      <rPr>
        <sz val="11"/>
        <color rgb="FFFF0000"/>
        <rFont val="Arial"/>
        <family val="2"/>
        <scheme val="minor"/>
      </rPr>
      <t>O-päästön laskentaan välilehden "Laskentaulukko" päivitettyä taulukkoa.</t>
    </r>
  </si>
  <si>
    <r>
      <t>Ammoniakki, NH</t>
    </r>
    <r>
      <rPr>
        <vertAlign val="subscript"/>
        <sz val="10"/>
        <rFont val="Arial"/>
        <family val="2"/>
      </rPr>
      <t>3</t>
    </r>
  </si>
  <si>
    <t>NMVOC</t>
  </si>
  <si>
    <r>
      <t>Typen oksidit, NO</t>
    </r>
    <r>
      <rPr>
        <vertAlign val="subscript"/>
        <sz val="10"/>
        <rFont val="Arial"/>
        <family val="2"/>
      </rPr>
      <t>X</t>
    </r>
  </si>
  <si>
    <r>
      <t>Rikin oksidit, SO</t>
    </r>
    <r>
      <rPr>
        <vertAlign val="subscript"/>
        <sz val="10"/>
        <rFont val="Arial"/>
        <family val="2"/>
      </rPr>
      <t>X</t>
    </r>
  </si>
  <si>
    <t>1,2-dikloorietaani, EDC</t>
  </si>
  <si>
    <t>Dikloorimetaani, DCM</t>
  </si>
  <si>
    <t>Heksaklooribentseeni, HCB</t>
  </si>
  <si>
    <t>Pentaklooribentseeni, PCB</t>
  </si>
  <si>
    <t>Tetrakloorieteeni, PER</t>
  </si>
  <si>
    <t>Tetrakloorimetaani, TCM</t>
  </si>
  <si>
    <t>1,1,1-trikloorietaani</t>
  </si>
  <si>
    <t>Trikloorieteeni, TRI</t>
  </si>
  <si>
    <t>Trikloorimetaani</t>
  </si>
  <si>
    <t>Bentseeni</t>
  </si>
  <si>
    <t>Laatinut: Helsingin seudun ympäristöpalvelut -kuntayhtymä / Laura Sundell 1.8.2007</t>
  </si>
  <si>
    <t>muokattu 25.7.2011 Paula Lindell</t>
  </si>
  <si>
    <t>Vuoden 2011 korrelaatiokertoimet</t>
  </si>
  <si>
    <t>Vesimäärä</t>
  </si>
  <si>
    <t>BOD7</t>
  </si>
  <si>
    <t>Biokaasu</t>
  </si>
  <si>
    <t>Polttoöljy</t>
  </si>
  <si>
    <t>kg/m3</t>
  </si>
  <si>
    <t>kg/kg</t>
  </si>
  <si>
    <t>Metaani, CH4</t>
  </si>
  <si>
    <t>Hiilidioksidi, CO2</t>
  </si>
  <si>
    <t>Dityppioksidi, N2O</t>
  </si>
  <si>
    <t>Ammoniakki, NH3</t>
  </si>
  <si>
    <t>Typen oksidit, NOX</t>
  </si>
  <si>
    <t>Rikin oksidit, SOX</t>
  </si>
  <si>
    <r>
      <t>N</t>
    </r>
    <r>
      <rPr>
        <vertAlign val="subscript"/>
        <sz val="11"/>
        <color theme="1"/>
        <rFont val="Arial"/>
        <family val="2"/>
        <scheme val="major"/>
      </rPr>
      <t>2</t>
    </r>
    <r>
      <rPr>
        <sz val="11"/>
        <color theme="1"/>
        <rFont val="Arial"/>
        <family val="2"/>
        <scheme val="major"/>
      </rPr>
      <t>O-päästöt arvioidaan tulevan typpikuorman ja aktiivilieteprosessin nitriittityppipitoisuuden tai pelkän tulevan typpikuorman perusteella.</t>
    </r>
  </si>
  <si>
    <t>Tarkimmat arviot saadaan laitokselle, jossa mädätetään lietettä ja mitataan jälkiselkeytetystä vedestä nitriittityppipitoisuutta.</t>
  </si>
  <si>
    <r>
      <rPr>
        <b/>
        <sz val="11"/>
        <color theme="1"/>
        <rFont val="Arial"/>
        <family val="2"/>
        <scheme val="major"/>
      </rPr>
      <t>Mitataanko jälkiselkeytetystä vedestä (tai ilmastuksen lopusta) nitriittityppeä, K/E?</t>
    </r>
    <r>
      <rPr>
        <sz val="11"/>
        <color theme="1"/>
        <rFont val="Arial"/>
        <family val="2"/>
        <scheme val="major"/>
      </rPr>
      <t xml:space="preserve"> - Jos aktiivilieteprosessista mitataan nitriittityppeä, käytetään nitriittitypen pitoisuutta N</t>
    </r>
    <r>
      <rPr>
        <vertAlign val="subscript"/>
        <sz val="11"/>
        <color theme="1"/>
        <rFont val="Arial"/>
        <family val="2"/>
        <scheme val="major"/>
      </rPr>
      <t>2</t>
    </r>
    <r>
      <rPr>
        <sz val="11"/>
        <color theme="1"/>
        <rFont val="Arial"/>
        <family val="2"/>
        <scheme val="major"/>
      </rPr>
      <t>O-päästön määrittämiseksi. Jos laitoksella ei mitata nitriittitypen pitoisuutta, N</t>
    </r>
    <r>
      <rPr>
        <vertAlign val="subscript"/>
        <sz val="11"/>
        <color theme="1"/>
        <rFont val="Arial"/>
        <family val="2"/>
        <scheme val="major"/>
      </rPr>
      <t>2</t>
    </r>
    <r>
      <rPr>
        <sz val="11"/>
        <color theme="1"/>
        <rFont val="Arial"/>
        <family val="2"/>
        <scheme val="major"/>
      </rPr>
      <t>O-päästö lasketaan tulevan typpikuorman korrelaatiolla.</t>
    </r>
  </si>
  <si>
    <t>Mitataanko jälkiselkeytetystä vedestä (tai ilmastuksen lopusta) nitriittityppeä, K/E?</t>
  </si>
  <si>
    <t>Jälkiselkeytetyn veden nitriittityppipitoisuus (tai ilmastetun vaiheen lopusta)</t>
  </si>
  <si>
    <t>nitriittityppi</t>
  </si>
  <si>
    <t>Nitriittityppi</t>
  </si>
  <si>
    <t>Päivitetty 29.9.2025, Kaisa Korhonen: Tarkennettu laskuriin ja aineistoon, että nitriittipitoisuudella tarkoitetaan nimenomaan nitriittityppeä.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</si>
</sst>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* #,##0_);_(* \(#,##0\);_(* &quot;-&quot;??_);_(@_)"/>
    <numFmt numFmtId="165" formatCode="0.0000"/>
    <numFmt numFmtId="166" formatCode="0.00000"/>
    <numFmt numFmtId="167" formatCode="_(* #,##0.0000_);_(* \(#,##0.0000\);_(* &quot;-&quot;??_);_(@_)"/>
  </numFmts>
  <fonts count="38" x14ac:knownFonts="1">
    <font>
      <sz val="11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15"/>
      <color theme="2"/>
      <name val="Arial"/>
      <family val="2"/>
      <scheme val="minor"/>
    </font>
    <font>
      <b/>
      <sz val="13"/>
      <color theme="2"/>
      <name val="Arial"/>
      <family val="2"/>
      <scheme val="minor"/>
    </font>
    <font>
      <b/>
      <sz val="11"/>
      <color theme="2"/>
      <name val="Arial"/>
      <family val="2"/>
      <scheme val="minor"/>
    </font>
    <font>
      <sz val="18"/>
      <color theme="2"/>
      <name val="Arial"/>
      <family val="2"/>
      <scheme val="major"/>
    </font>
    <font>
      <sz val="11"/>
      <color theme="1"/>
      <name val="Arial"/>
      <family val="2"/>
      <scheme val="minor"/>
    </font>
    <font>
      <sz val="11"/>
      <color theme="0"/>
      <name val="Arial"/>
      <family val="2"/>
      <scheme val="minor"/>
    </font>
    <font>
      <b/>
      <sz val="11"/>
      <color theme="1"/>
      <name val="Arial"/>
      <family val="2"/>
      <scheme val="major"/>
    </font>
    <font>
      <sz val="16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vertAlign val="subscript"/>
      <sz val="10"/>
      <name val="Arial"/>
      <family val="2"/>
    </font>
    <font>
      <sz val="11"/>
      <color rgb="FFFF0000"/>
      <name val="Arial"/>
      <family val="2"/>
      <scheme val="minor"/>
    </font>
    <font>
      <b/>
      <sz val="16"/>
      <color theme="1"/>
      <name val="Arial"/>
      <family val="2"/>
      <scheme val="major"/>
    </font>
    <font>
      <b/>
      <sz val="18"/>
      <color theme="1"/>
      <name val="Arial"/>
      <family val="2"/>
      <scheme val="major"/>
    </font>
    <font>
      <vertAlign val="subscript"/>
      <sz val="11"/>
      <color theme="1"/>
      <name val="Arial"/>
      <family val="2"/>
      <scheme val="minor"/>
    </font>
    <font>
      <b/>
      <vertAlign val="subscript"/>
      <sz val="18"/>
      <color theme="1"/>
      <name val="Arial"/>
      <family val="2"/>
      <scheme val="major"/>
    </font>
    <font>
      <sz val="8"/>
      <name val="Arial"/>
      <family val="2"/>
      <scheme val="minor"/>
    </font>
    <font>
      <sz val="10"/>
      <color rgb="FFFF0000"/>
      <name val="Arial"/>
      <family val="2"/>
    </font>
    <font>
      <vertAlign val="subscript"/>
      <sz val="10"/>
      <color rgb="FFFF0000"/>
      <name val="Arial"/>
      <family val="2"/>
    </font>
    <font>
      <vertAlign val="subscript"/>
      <sz val="11"/>
      <color theme="0"/>
      <name val="Arial"/>
      <family val="2"/>
      <scheme val="minor"/>
    </font>
    <font>
      <sz val="11"/>
      <color theme="1"/>
      <name val="Arial"/>
      <family val="2"/>
      <scheme val="major"/>
    </font>
    <font>
      <vertAlign val="subscript"/>
      <sz val="11"/>
      <color theme="1"/>
      <name val="Arial"/>
      <family val="2"/>
      <scheme val="major"/>
    </font>
    <font>
      <b/>
      <sz val="12"/>
      <color theme="2"/>
      <name val="Arial"/>
      <family val="2"/>
      <scheme val="major"/>
    </font>
    <font>
      <b/>
      <sz val="12"/>
      <color theme="2"/>
      <name val="Arial"/>
      <family val="2"/>
      <scheme val="minor"/>
    </font>
    <font>
      <b/>
      <sz val="10"/>
      <color theme="1"/>
      <name val="Arial"/>
      <family val="2"/>
      <scheme val="minor"/>
    </font>
    <font>
      <b/>
      <sz val="10"/>
      <color theme="2"/>
      <name val="Arial"/>
      <family val="2"/>
      <scheme val="minor"/>
    </font>
    <font>
      <b/>
      <vertAlign val="subscript"/>
      <sz val="10"/>
      <color theme="1"/>
      <name val="Arial"/>
      <family val="2"/>
      <scheme val="minor"/>
    </font>
    <font>
      <i/>
      <sz val="11"/>
      <color theme="1"/>
      <name val="Arial"/>
      <family val="2"/>
      <scheme val="minor"/>
    </font>
    <font>
      <u/>
      <sz val="11"/>
      <color theme="10"/>
      <name val="Arial"/>
      <family val="2"/>
      <scheme val="minor"/>
    </font>
    <font>
      <vertAlign val="superscript"/>
      <sz val="11"/>
      <color theme="1"/>
      <name val="Arial"/>
      <family val="2"/>
      <scheme val="minor"/>
    </font>
    <font>
      <vertAlign val="subscript"/>
      <sz val="11"/>
      <color rgb="FFFF0000"/>
      <name val="Arial"/>
      <family val="2"/>
      <scheme val="minor"/>
    </font>
    <font>
      <vertAlign val="superscript"/>
      <sz val="11"/>
      <color theme="0"/>
      <name val="Arial"/>
      <family val="2"/>
      <scheme val="minor"/>
    </font>
    <font>
      <sz val="11"/>
      <name val="Arial"/>
      <family val="2"/>
      <scheme val="minor"/>
    </font>
    <font>
      <sz val="11"/>
      <color theme="0"/>
      <name val="Arial"/>
      <family val="2"/>
      <scheme val="major"/>
    </font>
    <font>
      <vertAlign val="subscript"/>
      <sz val="11"/>
      <name val="Arial"/>
      <family val="2"/>
      <scheme val="minor"/>
    </font>
    <font>
      <b/>
      <vertAlign val="subscript"/>
      <sz val="11"/>
      <color theme="1"/>
      <name val="Arial"/>
      <family val="2"/>
      <scheme val="minor"/>
    </font>
  </fonts>
  <fills count="9">
    <fill>
      <patternFill patternType="none"/>
    </fill>
    <fill>
      <patternFill patternType="gray125"/>
    </fill>
    <fill>
      <patternFill patternType="lightGray">
        <fgColor theme="0"/>
        <bgColor theme="2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indexed="9"/>
        <bgColor indexed="64"/>
      </patternFill>
    </fill>
    <fill>
      <patternFill patternType="gray125">
        <fgColor indexed="44"/>
        <bgColor theme="2" tint="0.79998168889431442"/>
      </patternFill>
    </fill>
    <fill>
      <patternFill patternType="lightGray">
        <fgColor theme="0"/>
        <bgColor theme="2" tint="0.79995117038483843"/>
      </patternFill>
    </fill>
    <fill>
      <patternFill patternType="solid">
        <fgColor theme="5" tint="0.79998168889431442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ck">
        <color theme="2"/>
      </bottom>
      <diagonal/>
    </border>
    <border>
      <left/>
      <right/>
      <top/>
      <bottom style="medium">
        <color theme="2"/>
      </bottom>
      <diagonal/>
    </border>
    <border>
      <left/>
      <right/>
      <top style="thin">
        <color theme="2"/>
      </top>
      <bottom style="double">
        <color theme="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9">
    <xf numFmtId="0" fontId="0" fillId="0" borderId="0"/>
    <xf numFmtId="0" fontId="5" fillId="0" borderId="0" applyNumberFormat="0" applyFill="0" applyBorder="0" applyAlignment="0" applyProtection="0"/>
    <xf numFmtId="0" fontId="2" fillId="0" borderId="1" applyNumberFormat="0" applyFill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4" fillId="0" borderId="0" applyNumberFormat="0" applyFill="0" applyBorder="0" applyAlignment="0" applyProtection="0"/>
    <xf numFmtId="0" fontId="1" fillId="0" borderId="3" applyNumberFormat="0" applyFill="0" applyAlignment="0" applyProtection="0"/>
    <xf numFmtId="43" fontId="6" fillId="0" borderId="0" applyFont="0" applyFill="0" applyBorder="0" applyAlignment="0" applyProtection="0"/>
    <xf numFmtId="0" fontId="30" fillId="0" borderId="0" applyNumberFormat="0" applyFill="0" applyBorder="0" applyAlignment="0" applyProtection="0"/>
  </cellStyleXfs>
  <cellXfs count="122">
    <xf numFmtId="0" fontId="0" fillId="0" borderId="0" xfId="0"/>
    <xf numFmtId="0" fontId="0" fillId="0" borderId="4" xfId="0" applyBorder="1"/>
    <xf numFmtId="164" fontId="0" fillId="0" borderId="4" xfId="0" applyNumberFormat="1" applyBorder="1"/>
    <xf numFmtId="0" fontId="0" fillId="3" borderId="4" xfId="0" applyFill="1" applyBorder="1"/>
    <xf numFmtId="0" fontId="7" fillId="4" borderId="4" xfId="0" applyFont="1" applyFill="1" applyBorder="1"/>
    <xf numFmtId="164" fontId="7" fillId="4" borderId="4" xfId="7" applyNumberFormat="1" applyFont="1" applyFill="1" applyBorder="1"/>
    <xf numFmtId="43" fontId="7" fillId="4" borderId="4" xfId="7" applyFont="1" applyFill="1" applyBorder="1"/>
    <xf numFmtId="0" fontId="0" fillId="2" borderId="5" xfId="0" applyFill="1" applyBorder="1"/>
    <xf numFmtId="0" fontId="0" fillId="2" borderId="6" xfId="0" applyFill="1" applyBorder="1"/>
    <xf numFmtId="0" fontId="0" fillId="2" borderId="7" xfId="0" applyFill="1" applyBorder="1"/>
    <xf numFmtId="0" fontId="8" fillId="2" borderId="8" xfId="0" applyFont="1" applyFill="1" applyBorder="1"/>
    <xf numFmtId="0" fontId="0" fillId="2" borderId="0" xfId="0" applyFill="1"/>
    <xf numFmtId="0" fontId="0" fillId="2" borderId="9" xfId="0" applyFill="1" applyBorder="1"/>
    <xf numFmtId="0" fontId="0" fillId="2" borderId="8" xfId="0" applyFill="1" applyBorder="1"/>
    <xf numFmtId="0" fontId="0" fillId="2" borderId="8" xfId="0" applyFill="1" applyBorder="1" applyAlignment="1">
      <alignment wrapText="1"/>
    </xf>
    <xf numFmtId="0" fontId="1" fillId="2" borderId="8" xfId="0" applyFont="1" applyFill="1" applyBorder="1"/>
    <xf numFmtId="0" fontId="0" fillId="2" borderId="10" xfId="0" applyFill="1" applyBorder="1"/>
    <xf numFmtId="0" fontId="0" fillId="2" borderId="11" xfId="0" applyFill="1" applyBorder="1"/>
    <xf numFmtId="0" fontId="0" fillId="2" borderId="12" xfId="0" applyFill="1" applyBorder="1"/>
    <xf numFmtId="0" fontId="1" fillId="3" borderId="4" xfId="0" applyFont="1" applyFill="1" applyBorder="1"/>
    <xf numFmtId="0" fontId="10" fillId="0" borderId="4" xfId="0" applyFont="1" applyBorder="1"/>
    <xf numFmtId="0" fontId="10" fillId="0" borderId="4" xfId="0" applyFont="1" applyBorder="1" applyAlignment="1" applyProtection="1">
      <alignment horizontal="center"/>
      <protection locked="0"/>
    </xf>
    <xf numFmtId="3" fontId="10" fillId="0" borderId="4" xfId="0" applyNumberFormat="1" applyFont="1" applyBorder="1" applyAlignment="1" applyProtection="1">
      <alignment horizontal="center"/>
      <protection locked="0"/>
    </xf>
    <xf numFmtId="0" fontId="10" fillId="5" borderId="4" xfId="0" applyFont="1" applyFill="1" applyBorder="1" applyAlignment="1">
      <alignment horizontal="center"/>
    </xf>
    <xf numFmtId="0" fontId="10" fillId="0" borderId="4" xfId="0" applyFont="1" applyBorder="1" applyAlignment="1">
      <alignment wrapText="1"/>
    </xf>
    <xf numFmtId="0" fontId="9" fillId="6" borderId="5" xfId="0" applyFont="1" applyFill="1" applyBorder="1"/>
    <xf numFmtId="0" fontId="10" fillId="6" borderId="6" xfId="0" applyFont="1" applyFill="1" applyBorder="1"/>
    <xf numFmtId="0" fontId="10" fillId="6" borderId="0" xfId="0" applyFont="1" applyFill="1"/>
    <xf numFmtId="0" fontId="10" fillId="6" borderId="7" xfId="0" applyFont="1" applyFill="1" applyBorder="1"/>
    <xf numFmtId="0" fontId="10" fillId="6" borderId="8" xfId="0" applyFont="1" applyFill="1" applyBorder="1"/>
    <xf numFmtId="0" fontId="10" fillId="6" borderId="9" xfId="0" applyFont="1" applyFill="1" applyBorder="1"/>
    <xf numFmtId="0" fontId="10" fillId="6" borderId="8" xfId="0" applyFont="1" applyFill="1" applyBorder="1" applyAlignment="1">
      <alignment horizontal="left"/>
    </xf>
    <xf numFmtId="0" fontId="10" fillId="6" borderId="16" xfId="0" applyFont="1" applyFill="1" applyBorder="1" applyAlignment="1">
      <alignment horizontal="left"/>
    </xf>
    <xf numFmtId="3" fontId="10" fillId="6" borderId="0" xfId="0" applyNumberFormat="1" applyFont="1" applyFill="1" applyAlignment="1" applyProtection="1">
      <alignment horizontal="center"/>
      <protection locked="0"/>
    </xf>
    <xf numFmtId="0" fontId="10" fillId="6" borderId="0" xfId="0" applyFont="1" applyFill="1" applyAlignment="1">
      <alignment horizontal="center"/>
    </xf>
    <xf numFmtId="0" fontId="9" fillId="6" borderId="8" xfId="0" applyFont="1" applyFill="1" applyBorder="1"/>
    <xf numFmtId="0" fontId="11" fillId="6" borderId="0" xfId="0" applyFont="1" applyFill="1" applyAlignment="1">
      <alignment horizontal="center"/>
    </xf>
    <xf numFmtId="0" fontId="10" fillId="6" borderId="0" xfId="0" applyFont="1" applyFill="1" applyAlignment="1">
      <alignment horizontal="left"/>
    </xf>
    <xf numFmtId="3" fontId="10" fillId="0" borderId="4" xfId="0" applyNumberFormat="1" applyFont="1" applyBorder="1"/>
    <xf numFmtId="0" fontId="10" fillId="5" borderId="4" xfId="0" applyFont="1" applyFill="1" applyBorder="1" applyAlignment="1">
      <alignment horizontal="center" wrapText="1"/>
    </xf>
    <xf numFmtId="0" fontId="10" fillId="6" borderId="12" xfId="0" applyFont="1" applyFill="1" applyBorder="1"/>
    <xf numFmtId="0" fontId="0" fillId="3" borderId="0" xfId="0" applyFill="1"/>
    <xf numFmtId="167" fontId="0" fillId="0" borderId="4" xfId="0" applyNumberFormat="1" applyBorder="1"/>
    <xf numFmtId="165" fontId="0" fillId="3" borderId="4" xfId="0" applyNumberFormat="1" applyFill="1" applyBorder="1"/>
    <xf numFmtId="166" fontId="0" fillId="3" borderId="4" xfId="0" applyNumberFormat="1" applyFill="1" applyBorder="1"/>
    <xf numFmtId="0" fontId="1" fillId="3" borderId="0" xfId="0" applyFont="1" applyFill="1"/>
    <xf numFmtId="0" fontId="1" fillId="3" borderId="4" xfId="0" applyFont="1" applyFill="1" applyBorder="1" applyAlignment="1">
      <alignment wrapText="1"/>
    </xf>
    <xf numFmtId="164" fontId="0" fillId="3" borderId="4" xfId="0" applyNumberFormat="1" applyFill="1" applyBorder="1" applyAlignment="1">
      <alignment horizontal="right"/>
    </xf>
    <xf numFmtId="164" fontId="0" fillId="3" borderId="4" xfId="0" applyNumberFormat="1" applyFill="1" applyBorder="1"/>
    <xf numFmtId="0" fontId="0" fillId="3" borderId="4" xfId="0" applyFill="1" applyBorder="1" applyAlignment="1">
      <alignment wrapText="1"/>
    </xf>
    <xf numFmtId="0" fontId="8" fillId="7" borderId="5" xfId="0" applyFont="1" applyFill="1" applyBorder="1" applyAlignment="1">
      <alignment horizontal="center"/>
    </xf>
    <xf numFmtId="0" fontId="8" fillId="7" borderId="6" xfId="0" applyFont="1" applyFill="1" applyBorder="1" applyAlignment="1">
      <alignment horizontal="center"/>
    </xf>
    <xf numFmtId="0" fontId="8" fillId="7" borderId="7" xfId="0" applyFont="1" applyFill="1" applyBorder="1" applyAlignment="1">
      <alignment horizontal="center"/>
    </xf>
    <xf numFmtId="0" fontId="0" fillId="7" borderId="8" xfId="0" applyFill="1" applyBorder="1"/>
    <xf numFmtId="0" fontId="0" fillId="7" borderId="0" xfId="0" applyFill="1"/>
    <xf numFmtId="0" fontId="0" fillId="7" borderId="9" xfId="0" applyFill="1" applyBorder="1"/>
    <xf numFmtId="0" fontId="0" fillId="7" borderId="10" xfId="0" applyFill="1" applyBorder="1"/>
    <xf numFmtId="0" fontId="0" fillId="7" borderId="11" xfId="0" applyFill="1" applyBorder="1"/>
    <xf numFmtId="0" fontId="0" fillId="7" borderId="12" xfId="0" applyFill="1" applyBorder="1"/>
    <xf numFmtId="0" fontId="19" fillId="0" borderId="4" xfId="0" applyFont="1" applyBorder="1"/>
    <xf numFmtId="164" fontId="13" fillId="0" borderId="4" xfId="0" applyNumberFormat="1" applyFont="1" applyBorder="1"/>
    <xf numFmtId="3" fontId="19" fillId="0" borderId="4" xfId="0" applyNumberFormat="1" applyFont="1" applyBorder="1"/>
    <xf numFmtId="0" fontId="13" fillId="0" borderId="4" xfId="0" applyFont="1" applyBorder="1"/>
    <xf numFmtId="0" fontId="19" fillId="0" borderId="4" xfId="0" applyFont="1" applyBorder="1" applyAlignment="1">
      <alignment wrapText="1"/>
    </xf>
    <xf numFmtId="0" fontId="19" fillId="0" borderId="4" xfId="0" applyFont="1" applyBorder="1" applyAlignment="1">
      <alignment horizontal="center"/>
    </xf>
    <xf numFmtId="0" fontId="22" fillId="3" borderId="17" xfId="0" applyFont="1" applyFill="1" applyBorder="1"/>
    <xf numFmtId="0" fontId="0" fillId="3" borderId="17" xfId="0" applyFill="1" applyBorder="1"/>
    <xf numFmtId="0" fontId="22" fillId="3" borderId="18" xfId="0" applyFont="1" applyFill="1" applyBorder="1"/>
    <xf numFmtId="0" fontId="0" fillId="3" borderId="18" xfId="0" applyFill="1" applyBorder="1"/>
    <xf numFmtId="0" fontId="10" fillId="0" borderId="4" xfId="0" applyFont="1" applyBorder="1" applyAlignment="1">
      <alignment horizontal="left"/>
    </xf>
    <xf numFmtId="0" fontId="30" fillId="3" borderId="0" xfId="8" applyFill="1" applyBorder="1"/>
    <xf numFmtId="0" fontId="0" fillId="3" borderId="4" xfId="0" applyFill="1" applyBorder="1" applyAlignment="1">
      <alignment horizontal="right"/>
    </xf>
    <xf numFmtId="0" fontId="0" fillId="3" borderId="0" xfId="0" applyFill="1" applyAlignment="1">
      <alignment horizontal="right"/>
    </xf>
    <xf numFmtId="0" fontId="0" fillId="3" borderId="0" xfId="0" applyFill="1" applyAlignment="1">
      <alignment horizontal="center"/>
    </xf>
    <xf numFmtId="0" fontId="29" fillId="3" borderId="0" xfId="0" applyFont="1" applyFill="1" applyAlignment="1">
      <alignment horizontal="right"/>
    </xf>
    <xf numFmtId="0" fontId="13" fillId="0" borderId="0" xfId="0" applyFont="1"/>
    <xf numFmtId="2" fontId="34" fillId="8" borderId="4" xfId="0" applyNumberFormat="1" applyFont="1" applyFill="1" applyBorder="1"/>
    <xf numFmtId="1" fontId="34" fillId="8" borderId="4" xfId="0" applyNumberFormat="1" applyFont="1" applyFill="1" applyBorder="1"/>
    <xf numFmtId="0" fontId="34" fillId="8" borderId="4" xfId="0" applyFont="1" applyFill="1" applyBorder="1"/>
    <xf numFmtId="0" fontId="34" fillId="0" borderId="0" xfId="0" applyFont="1"/>
    <xf numFmtId="14" fontId="0" fillId="3" borderId="0" xfId="0" applyNumberFormat="1" applyFill="1" applyAlignment="1">
      <alignment horizontal="left"/>
    </xf>
    <xf numFmtId="0" fontId="22" fillId="3" borderId="0" xfId="0" applyFont="1" applyFill="1"/>
    <xf numFmtId="0" fontId="0" fillId="3" borderId="20" xfId="0" applyFill="1" applyBorder="1"/>
    <xf numFmtId="14" fontId="0" fillId="3" borderId="20" xfId="0" applyNumberFormat="1" applyFill="1" applyBorder="1"/>
    <xf numFmtId="0" fontId="0" fillId="3" borderId="21" xfId="0" applyFill="1" applyBorder="1"/>
    <xf numFmtId="0" fontId="0" fillId="3" borderId="22" xfId="0" applyFill="1" applyBorder="1"/>
    <xf numFmtId="14" fontId="0" fillId="3" borderId="0" xfId="0" applyNumberFormat="1" applyFill="1"/>
    <xf numFmtId="0" fontId="0" fillId="3" borderId="23" xfId="0" applyFill="1" applyBorder="1"/>
    <xf numFmtId="0" fontId="22" fillId="3" borderId="22" xfId="0" applyFont="1" applyFill="1" applyBorder="1"/>
    <xf numFmtId="0" fontId="24" fillId="3" borderId="22" xfId="0" applyFont="1" applyFill="1" applyBorder="1"/>
    <xf numFmtId="0" fontId="35" fillId="4" borderId="22" xfId="0" applyFont="1" applyFill="1" applyBorder="1"/>
    <xf numFmtId="0" fontId="22" fillId="0" borderId="22" xfId="0" applyFont="1" applyBorder="1"/>
    <xf numFmtId="0" fontId="22" fillId="3" borderId="24" xfId="0" applyFont="1" applyFill="1" applyBorder="1"/>
    <xf numFmtId="0" fontId="0" fillId="3" borderId="25" xfId="0" applyFill="1" applyBorder="1"/>
    <xf numFmtId="0" fontId="22" fillId="3" borderId="26" xfId="0" applyFont="1" applyFill="1" applyBorder="1"/>
    <xf numFmtId="0" fontId="0" fillId="3" borderId="27" xfId="0" applyFill="1" applyBorder="1"/>
    <xf numFmtId="0" fontId="26" fillId="3" borderId="22" xfId="0" applyFont="1" applyFill="1" applyBorder="1"/>
    <xf numFmtId="0" fontId="1" fillId="3" borderId="28" xfId="0" applyFont="1" applyFill="1" applyBorder="1"/>
    <xf numFmtId="0" fontId="0" fillId="3" borderId="28" xfId="0" applyFill="1" applyBorder="1"/>
    <xf numFmtId="0" fontId="25" fillId="3" borderId="22" xfId="0" applyFont="1" applyFill="1" applyBorder="1"/>
    <xf numFmtId="0" fontId="30" fillId="3" borderId="22" xfId="8" applyFill="1" applyBorder="1"/>
    <xf numFmtId="0" fontId="0" fillId="3" borderId="29" xfId="0" applyFill="1" applyBorder="1"/>
    <xf numFmtId="0" fontId="0" fillId="3" borderId="30" xfId="0" applyFill="1" applyBorder="1"/>
    <xf numFmtId="14" fontId="0" fillId="3" borderId="30" xfId="0" applyNumberFormat="1" applyFill="1" applyBorder="1"/>
    <xf numFmtId="0" fontId="0" fillId="3" borderId="31" xfId="0" applyFill="1" applyBorder="1"/>
    <xf numFmtId="0" fontId="14" fillId="0" borderId="19" xfId="0" applyFont="1" applyBorder="1" applyAlignment="1">
      <alignment horizontal="center"/>
    </xf>
    <xf numFmtId="0" fontId="14" fillId="0" borderId="20" xfId="0" applyFont="1" applyBorder="1" applyAlignment="1">
      <alignment horizontal="center"/>
    </xf>
    <xf numFmtId="0" fontId="15" fillId="3" borderId="0" xfId="0" applyFont="1" applyFill="1" applyAlignment="1">
      <alignment horizontal="center"/>
    </xf>
    <xf numFmtId="0" fontId="7" fillId="4" borderId="4" xfId="0" applyFont="1" applyFill="1" applyBorder="1" applyAlignment="1">
      <alignment horizontal="center"/>
    </xf>
    <xf numFmtId="0" fontId="14" fillId="3" borderId="0" xfId="0" applyFont="1" applyFill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9" fillId="0" borderId="11" xfId="0" applyFont="1" applyBorder="1" applyAlignment="1">
      <alignment horizontal="center"/>
    </xf>
    <xf numFmtId="0" fontId="10" fillId="0" borderId="13" xfId="0" applyFont="1" applyBorder="1" applyAlignment="1" applyProtection="1">
      <alignment horizontal="center" vertical="center" wrapText="1"/>
      <protection locked="0"/>
    </xf>
    <xf numFmtId="0" fontId="10" fillId="0" borderId="14" xfId="0" applyFont="1" applyBorder="1" applyAlignment="1" applyProtection="1">
      <alignment horizontal="center" vertical="center" wrapText="1"/>
      <protection locked="0"/>
    </xf>
    <xf numFmtId="0" fontId="10" fillId="0" borderId="15" xfId="0" applyFont="1" applyBorder="1" applyAlignment="1" applyProtection="1">
      <alignment horizontal="center" vertical="center" wrapText="1"/>
      <protection locked="0"/>
    </xf>
    <xf numFmtId="0" fontId="10" fillId="0" borderId="13" xfId="0" applyFont="1" applyBorder="1" applyAlignment="1" applyProtection="1">
      <alignment horizontal="center"/>
      <protection locked="0"/>
    </xf>
    <xf numFmtId="0" fontId="10" fillId="0" borderId="14" xfId="0" applyFont="1" applyBorder="1" applyAlignment="1" applyProtection="1">
      <alignment horizontal="center"/>
      <protection locked="0"/>
    </xf>
    <xf numFmtId="0" fontId="10" fillId="0" borderId="15" xfId="0" applyFont="1" applyBorder="1" applyAlignment="1" applyProtection="1">
      <alignment horizontal="center"/>
      <protection locked="0"/>
    </xf>
    <xf numFmtId="0" fontId="10" fillId="0" borderId="4" xfId="0" applyFont="1" applyBorder="1" applyAlignment="1">
      <alignment horizontal="left"/>
    </xf>
    <xf numFmtId="0" fontId="10" fillId="6" borderId="5" xfId="0" applyFont="1" applyFill="1" applyBorder="1" applyAlignment="1">
      <alignment horizontal="left"/>
    </xf>
    <xf numFmtId="0" fontId="10" fillId="6" borderId="6" xfId="0" applyFont="1" applyFill="1" applyBorder="1" applyAlignment="1">
      <alignment horizontal="left"/>
    </xf>
  </cellXfs>
  <cellStyles count="9">
    <cellStyle name="Hyperlinkki" xfId="8" builtinId="8"/>
    <cellStyle name="Normaali" xfId="0" builtinId="0"/>
    <cellStyle name="Otsikko" xfId="1" builtinId="15" customBuiltin="1"/>
    <cellStyle name="Otsikko 1" xfId="2" builtinId="16" customBuiltin="1"/>
    <cellStyle name="Otsikko 2" xfId="3" builtinId="17" customBuiltin="1"/>
    <cellStyle name="Otsikko 3" xfId="4" builtinId="18" customBuiltin="1"/>
    <cellStyle name="Otsikko 4" xfId="5" builtinId="19" customBuiltin="1"/>
    <cellStyle name="Pilkku" xfId="7" builtinId="3"/>
    <cellStyle name="Summa" xfId="6" builtinId="25" customBuiltin="1"/>
  </cellStyles>
  <dxfs count="2">
    <dxf>
      <font>
        <color theme="0"/>
      </font>
      <fill>
        <patternFill patternType="solid">
          <bgColor rgb="FFFF0000"/>
        </patternFill>
      </fill>
    </dxf>
    <dxf>
      <font>
        <b/>
        <i val="0"/>
        <color theme="0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438150</xdr:colOff>
      <xdr:row>47</xdr:row>
      <xdr:rowOff>76200</xdr:rowOff>
    </xdr:from>
    <xdr:to>
      <xdr:col>6</xdr:col>
      <xdr:colOff>521677</xdr:colOff>
      <xdr:row>52</xdr:row>
      <xdr:rowOff>142874</xdr:rowOff>
    </xdr:to>
    <xdr:pic>
      <xdr:nvPicPr>
        <xdr:cNvPr id="2" name="Picture 13" descr="HSY_logo2011_640x370px">
          <a:extLst>
            <a:ext uri="{FF2B5EF4-FFF2-40B4-BE49-F238E27FC236}">
              <a16:creationId xmlns:a16="http://schemas.microsoft.com/office/drawing/2014/main" id="{D210460B-AC6F-40B6-84A4-1D79DB5379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43375" y="8601075"/>
          <a:ext cx="1790700" cy="968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HSY theme 2020">
  <a:themeElements>
    <a:clrScheme name="HSY Värit vaalea pohja 2020">
      <a:dk1>
        <a:srgbClr val="3E3D40"/>
      </a:dk1>
      <a:lt1>
        <a:sysClr val="window" lastClr="FFFFFF"/>
      </a:lt1>
      <a:dk2>
        <a:srgbClr val="146431"/>
      </a:dk2>
      <a:lt2>
        <a:srgbClr val="1B827E"/>
      </a:lt2>
      <a:accent1>
        <a:srgbClr val="006AA7"/>
      </a:accent1>
      <a:accent2>
        <a:srgbClr val="47851D"/>
      </a:accent2>
      <a:accent3>
        <a:srgbClr val="D62787"/>
      </a:accent3>
      <a:accent4>
        <a:srgbClr val="814494"/>
      </a:accent4>
      <a:accent5>
        <a:srgbClr val="C0580E"/>
      </a:accent5>
      <a:accent6>
        <a:srgbClr val="BD3429"/>
      </a:accent6>
      <a:hlink>
        <a:srgbClr val="1B827E"/>
      </a:hlink>
      <a:folHlink>
        <a:srgbClr val="814494"/>
      </a:folHlink>
    </a:clrScheme>
    <a:fontScheme name="HSY fonts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-teem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ln w="25400"/>
      </a:spPr>
      <a:bodyPr rtlCol="0" anchor="ctr"/>
      <a:lstStyle>
        <a:defPPr algn="ctr">
          <a:defRPr sz="2400" dirty="0" err="1" smtClean="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txDef>
      <a:spPr>
        <a:noFill/>
      </a:spPr>
      <a:bodyPr wrap="none" rtlCol="0">
        <a:spAutoFit/>
      </a:bodyPr>
      <a:lstStyle>
        <a:defPPr>
          <a:defRPr sz="2400" dirty="0" err="1" smtClean="0"/>
        </a:defPPr>
      </a:lstStyle>
    </a:txDef>
  </a:objectDefaults>
  <a:extraClrSchemeLst/>
  <a:extLst>
    <a:ext uri="{05A4C25C-085E-4340-85A3-A5531E510DB2}">
      <thm15:themeFamily xmlns:thm15="http://schemas.microsoft.com/office/thememl/2012/main" name="HSY theme 2020" id="{E85B0C3E-978B-4BAA-B161-4AAA22661F32}" vid="{2942787C-85E7-4660-B984-4B677312AFA2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vesilaitosyhdistys.fi/verkkokauppa/tuotteet/jatevedenpuhdistuksen-suorien-n2o-ja-ch4-paastojen-laskentatyokalu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3CE4FC-007F-432D-B10B-04D999FA8CC6}">
  <sheetPr>
    <tabColor theme="1" tint="0.79998168889431442"/>
  </sheetPr>
  <dimension ref="A1:T46"/>
  <sheetViews>
    <sheetView topLeftCell="A34" zoomScale="93" zoomScaleNormal="93" workbookViewId="0">
      <selection activeCell="A46" sqref="A46"/>
    </sheetView>
  </sheetViews>
  <sheetFormatPr defaultColWidth="8.625" defaultRowHeight="14.25" x14ac:dyDescent="0.2"/>
  <cols>
    <col min="1" max="1" width="66.75" style="41" bestFit="1" customWidth="1"/>
    <col min="2" max="2" width="30.25" style="41" bestFit="1" customWidth="1"/>
    <col min="3" max="15" width="8.625" style="41"/>
    <col min="16" max="16" width="8.75" style="41" bestFit="1" customWidth="1"/>
    <col min="17" max="17" width="8.625" style="41"/>
    <col min="18" max="18" width="8.625" style="41" customWidth="1"/>
    <col min="19" max="16384" width="8.625" style="41"/>
  </cols>
  <sheetData>
    <row r="1" spans="1:20" ht="20.25" x14ac:dyDescent="0.3">
      <c r="A1" s="105" t="s">
        <v>0</v>
      </c>
      <c r="B1" s="106"/>
      <c r="C1" s="106"/>
      <c r="D1" s="106"/>
      <c r="E1" s="106"/>
      <c r="F1" s="106"/>
      <c r="G1" s="106"/>
      <c r="H1" s="106"/>
      <c r="I1" s="82"/>
      <c r="J1" s="82"/>
      <c r="K1" s="82"/>
      <c r="L1" s="82"/>
      <c r="M1" s="82"/>
      <c r="N1" s="82"/>
      <c r="O1" s="82"/>
      <c r="P1" s="82"/>
      <c r="Q1" s="82"/>
      <c r="R1" s="83"/>
      <c r="S1" s="82"/>
      <c r="T1" s="84"/>
    </row>
    <row r="2" spans="1:20" x14ac:dyDescent="0.2">
      <c r="A2" s="85"/>
      <c r="P2" s="86"/>
      <c r="T2" s="87"/>
    </row>
    <row r="3" spans="1:20" x14ac:dyDescent="0.2">
      <c r="A3" s="85" t="s">
        <v>1</v>
      </c>
      <c r="T3" s="87"/>
    </row>
    <row r="4" spans="1:20" ht="18.75" x14ac:dyDescent="0.35">
      <c r="A4" s="85" t="s">
        <v>2</v>
      </c>
      <c r="T4" s="87"/>
    </row>
    <row r="5" spans="1:20" x14ac:dyDescent="0.2">
      <c r="A5" s="85" t="s">
        <v>3</v>
      </c>
      <c r="T5" s="87"/>
    </row>
    <row r="6" spans="1:20" x14ac:dyDescent="0.2">
      <c r="A6" s="85" t="s">
        <v>4</v>
      </c>
      <c r="T6" s="87"/>
    </row>
    <row r="7" spans="1:20" x14ac:dyDescent="0.2">
      <c r="A7" s="88"/>
      <c r="B7" s="81"/>
      <c r="C7" s="81"/>
      <c r="D7" s="81"/>
      <c r="E7" s="81"/>
      <c r="T7" s="87"/>
    </row>
    <row r="8" spans="1:20" ht="15.75" x14ac:dyDescent="0.25">
      <c r="A8" s="89" t="s">
        <v>5</v>
      </c>
      <c r="B8" s="81"/>
      <c r="C8" s="81"/>
      <c r="D8" s="81"/>
      <c r="E8" s="81"/>
      <c r="T8" s="87"/>
    </row>
    <row r="9" spans="1:20" x14ac:dyDescent="0.2">
      <c r="A9" s="88" t="s">
        <v>6</v>
      </c>
      <c r="B9" s="81"/>
      <c r="C9" s="81"/>
      <c r="D9" s="81"/>
      <c r="E9" s="81"/>
      <c r="T9" s="87"/>
    </row>
    <row r="10" spans="1:20" x14ac:dyDescent="0.2">
      <c r="A10" s="90" t="s">
        <v>7</v>
      </c>
      <c r="B10" s="81"/>
      <c r="C10" s="81"/>
      <c r="D10" s="81"/>
      <c r="E10" s="81"/>
      <c r="T10" s="87"/>
    </row>
    <row r="11" spans="1:20" x14ac:dyDescent="0.2">
      <c r="A11" s="91" t="s">
        <v>8</v>
      </c>
      <c r="B11" s="81"/>
      <c r="C11" s="81"/>
      <c r="D11" s="81"/>
      <c r="E11" s="81"/>
      <c r="T11" s="87"/>
    </row>
    <row r="12" spans="1:20" ht="15" thickBot="1" x14ac:dyDescent="0.25">
      <c r="A12" s="88"/>
      <c r="B12" s="81"/>
      <c r="C12" s="81"/>
      <c r="D12" s="81"/>
      <c r="E12" s="81"/>
      <c r="T12" s="87"/>
    </row>
    <row r="13" spans="1:20" x14ac:dyDescent="0.2">
      <c r="A13" s="92"/>
      <c r="B13" s="65"/>
      <c r="C13" s="65"/>
      <c r="D13" s="65"/>
      <c r="E13" s="65"/>
      <c r="F13" s="66"/>
      <c r="G13" s="66"/>
      <c r="H13" s="66"/>
      <c r="I13" s="66"/>
      <c r="J13" s="66"/>
      <c r="K13" s="66"/>
      <c r="L13" s="66"/>
      <c r="M13" s="66"/>
      <c r="N13" s="66"/>
      <c r="O13" s="66"/>
      <c r="P13" s="66"/>
      <c r="Q13" s="66"/>
      <c r="R13" s="66"/>
      <c r="S13" s="66"/>
      <c r="T13" s="93"/>
    </row>
    <row r="14" spans="1:20" ht="18.75" x14ac:dyDescent="0.35">
      <c r="A14" s="88" t="s">
        <v>9</v>
      </c>
      <c r="B14" s="81"/>
      <c r="C14" s="81"/>
      <c r="D14" s="81"/>
      <c r="E14" s="81"/>
      <c r="T14" s="87"/>
    </row>
    <row r="15" spans="1:20" ht="18.75" x14ac:dyDescent="0.35">
      <c r="A15" s="88" t="s">
        <v>149</v>
      </c>
      <c r="B15" s="81"/>
      <c r="C15" s="81"/>
      <c r="D15" s="81"/>
      <c r="E15" s="81"/>
      <c r="T15" s="87"/>
    </row>
    <row r="16" spans="1:20" ht="18.75" x14ac:dyDescent="0.35">
      <c r="A16" s="88" t="s">
        <v>10</v>
      </c>
      <c r="B16" s="81"/>
      <c r="C16" s="81"/>
      <c r="D16" s="81"/>
      <c r="E16" s="81"/>
      <c r="T16" s="87"/>
    </row>
    <row r="17" spans="1:20" ht="15" thickBot="1" x14ac:dyDescent="0.25">
      <c r="A17" s="94"/>
      <c r="B17" s="67"/>
      <c r="C17" s="67"/>
      <c r="D17" s="67"/>
      <c r="E17" s="67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95"/>
    </row>
    <row r="18" spans="1:20" x14ac:dyDescent="0.2">
      <c r="A18" s="88"/>
      <c r="B18" s="81"/>
      <c r="C18" s="81"/>
      <c r="D18" s="81"/>
      <c r="E18" s="81"/>
      <c r="T18" s="87"/>
    </row>
    <row r="19" spans="1:20" x14ac:dyDescent="0.2">
      <c r="A19" s="88" t="s">
        <v>11</v>
      </c>
      <c r="B19" s="81"/>
      <c r="C19" s="81"/>
      <c r="D19" s="81"/>
      <c r="E19" s="81"/>
      <c r="T19" s="87"/>
    </row>
    <row r="20" spans="1:20" ht="18.75" x14ac:dyDescent="0.35">
      <c r="A20" s="88" t="s">
        <v>12</v>
      </c>
      <c r="B20" s="81"/>
      <c r="C20" s="81"/>
      <c r="D20" s="81"/>
      <c r="E20" s="81"/>
      <c r="T20" s="87"/>
    </row>
    <row r="21" spans="1:20" x14ac:dyDescent="0.2">
      <c r="A21" s="91" t="s">
        <v>13</v>
      </c>
      <c r="B21" s="81"/>
      <c r="C21" s="81"/>
      <c r="D21" s="81"/>
      <c r="E21" s="81"/>
      <c r="T21" s="87"/>
    </row>
    <row r="22" spans="1:20" x14ac:dyDescent="0.2">
      <c r="A22" s="88"/>
      <c r="B22" s="81"/>
      <c r="C22" s="81"/>
      <c r="D22" s="81"/>
      <c r="E22" s="81"/>
      <c r="T22" s="87"/>
    </row>
    <row r="23" spans="1:20" ht="15.75" x14ac:dyDescent="0.25">
      <c r="A23" s="89" t="s">
        <v>14</v>
      </c>
      <c r="B23" s="81"/>
      <c r="C23" s="81"/>
      <c r="D23" s="81"/>
      <c r="E23" s="81"/>
      <c r="T23" s="87"/>
    </row>
    <row r="24" spans="1:20" ht="18.75" x14ac:dyDescent="0.35">
      <c r="A24" s="88" t="s">
        <v>15</v>
      </c>
      <c r="B24" s="81"/>
      <c r="C24" s="81"/>
      <c r="D24" s="81"/>
      <c r="E24" s="81"/>
      <c r="T24" s="87"/>
    </row>
    <row r="25" spans="1:20" ht="18.75" x14ac:dyDescent="0.35">
      <c r="A25" s="88" t="s">
        <v>147</v>
      </c>
      <c r="B25" s="81"/>
      <c r="C25" s="81"/>
      <c r="D25" s="81"/>
      <c r="E25" s="81"/>
      <c r="T25" s="87"/>
    </row>
    <row r="26" spans="1:20" x14ac:dyDescent="0.2">
      <c r="A26" s="88" t="s">
        <v>148</v>
      </c>
      <c r="B26" s="81"/>
      <c r="C26" s="81"/>
      <c r="D26" s="81"/>
      <c r="E26" s="81"/>
      <c r="T26" s="87"/>
    </row>
    <row r="27" spans="1:20" x14ac:dyDescent="0.2">
      <c r="A27" s="85" t="s">
        <v>16</v>
      </c>
      <c r="T27" s="87"/>
    </row>
    <row r="28" spans="1:20" x14ac:dyDescent="0.2">
      <c r="A28" s="88" t="s">
        <v>17</v>
      </c>
      <c r="T28" s="87"/>
    </row>
    <row r="29" spans="1:20" x14ac:dyDescent="0.2">
      <c r="A29" s="85" t="s">
        <v>18</v>
      </c>
      <c r="T29" s="87"/>
    </row>
    <row r="30" spans="1:20" x14ac:dyDescent="0.2">
      <c r="A30" s="85"/>
      <c r="T30" s="87"/>
    </row>
    <row r="31" spans="1:20" ht="15" x14ac:dyDescent="0.25">
      <c r="A31" s="96" t="s">
        <v>19</v>
      </c>
      <c r="T31" s="87"/>
    </row>
    <row r="32" spans="1:20" ht="15" x14ac:dyDescent="0.25">
      <c r="A32" s="97" t="s">
        <v>20</v>
      </c>
      <c r="B32" s="19" t="s">
        <v>21</v>
      </c>
      <c r="T32" s="87"/>
    </row>
    <row r="33" spans="1:20" x14ac:dyDescent="0.2">
      <c r="A33" s="98" t="s">
        <v>22</v>
      </c>
      <c r="B33" s="3" t="s">
        <v>23</v>
      </c>
      <c r="T33" s="87"/>
    </row>
    <row r="34" spans="1:20" x14ac:dyDescent="0.2">
      <c r="A34" s="98" t="s">
        <v>24</v>
      </c>
      <c r="B34" s="3" t="s">
        <v>25</v>
      </c>
      <c r="T34" s="87"/>
    </row>
    <row r="35" spans="1:20" x14ac:dyDescent="0.2">
      <c r="A35" s="98" t="s">
        <v>26</v>
      </c>
      <c r="B35" s="3" t="s">
        <v>27</v>
      </c>
      <c r="T35" s="87"/>
    </row>
    <row r="36" spans="1:20" x14ac:dyDescent="0.2">
      <c r="A36" s="85"/>
      <c r="T36" s="87"/>
    </row>
    <row r="37" spans="1:20" x14ac:dyDescent="0.2">
      <c r="A37" s="85"/>
      <c r="T37" s="87"/>
    </row>
    <row r="38" spans="1:20" ht="15.75" x14ac:dyDescent="0.25">
      <c r="A38" s="99" t="s">
        <v>28</v>
      </c>
      <c r="T38" s="87"/>
    </row>
    <row r="39" spans="1:20" ht="15" x14ac:dyDescent="0.25">
      <c r="A39" s="85" t="s">
        <v>29</v>
      </c>
      <c r="T39" s="87"/>
    </row>
    <row r="40" spans="1:20" x14ac:dyDescent="0.2">
      <c r="A40" s="85"/>
      <c r="T40" s="87"/>
    </row>
    <row r="41" spans="1:20" ht="15" x14ac:dyDescent="0.25">
      <c r="A41" s="85" t="s">
        <v>30</v>
      </c>
      <c r="F41" s="70"/>
      <c r="T41" s="87"/>
    </row>
    <row r="42" spans="1:20" x14ac:dyDescent="0.2">
      <c r="A42" s="100" t="s">
        <v>31</v>
      </c>
      <c r="F42" s="70"/>
      <c r="T42" s="87"/>
    </row>
    <row r="43" spans="1:20" ht="15" thickBot="1" x14ac:dyDescent="0.25">
      <c r="A43" s="101"/>
      <c r="B43" s="102"/>
      <c r="C43" s="102"/>
      <c r="D43" s="102"/>
      <c r="E43" s="102"/>
      <c r="F43" s="102"/>
      <c r="G43" s="102"/>
      <c r="H43" s="102"/>
      <c r="I43" s="102"/>
      <c r="J43" s="102"/>
      <c r="K43" s="102"/>
      <c r="L43" s="102"/>
      <c r="M43" s="102"/>
      <c r="N43" s="102"/>
      <c r="O43" s="102"/>
      <c r="P43" s="102"/>
      <c r="Q43" s="102"/>
      <c r="R43" s="103"/>
      <c r="S43" s="102"/>
      <c r="T43" s="104"/>
    </row>
    <row r="45" spans="1:20" x14ac:dyDescent="0.2">
      <c r="A45" s="41" t="s">
        <v>32</v>
      </c>
    </row>
    <row r="46" spans="1:20" x14ac:dyDescent="0.2">
      <c r="A46" s="80" t="s">
        <v>154</v>
      </c>
    </row>
  </sheetData>
  <mergeCells count="1">
    <mergeCell ref="A1:H1"/>
  </mergeCells>
  <hyperlinks>
    <hyperlink ref="A42" r:id="rId1" xr:uid="{012D8C2F-1DAB-4345-BCF5-391733D66B5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2"/>
    <pageSetUpPr autoPageBreaks="0"/>
  </sheetPr>
  <dimension ref="A1:J39"/>
  <sheetViews>
    <sheetView zoomScale="90" zoomScaleNormal="90" workbookViewId="0">
      <selection activeCell="A9" sqref="A9"/>
    </sheetView>
  </sheetViews>
  <sheetFormatPr defaultColWidth="8.625" defaultRowHeight="14.25" x14ac:dyDescent="0.2"/>
  <cols>
    <col min="1" max="1" width="69" style="41" bestFit="1" customWidth="1"/>
    <col min="2" max="2" width="27.25" style="41" bestFit="1" customWidth="1"/>
    <col min="3" max="3" width="12.75" style="41" bestFit="1" customWidth="1"/>
    <col min="4" max="4" width="19.25" style="41" bestFit="1" customWidth="1"/>
    <col min="5" max="5" width="19.25" style="41" customWidth="1"/>
    <col min="6" max="6" width="12.5" style="41" bestFit="1" customWidth="1"/>
    <col min="7" max="7" width="15.375" style="41" bestFit="1" customWidth="1"/>
    <col min="8" max="8" width="8.625" style="41"/>
    <col min="9" max="9" width="55.25" style="41" bestFit="1" customWidth="1"/>
    <col min="10" max="10" width="28.25" style="41" bestFit="1" customWidth="1"/>
    <col min="11" max="16384" width="8.625" style="41"/>
  </cols>
  <sheetData>
    <row r="1" spans="1:10" ht="26.25" x14ac:dyDescent="0.45">
      <c r="A1" s="107" t="s">
        <v>33</v>
      </c>
      <c r="B1" s="107"/>
      <c r="C1" s="107"/>
      <c r="D1" s="107"/>
      <c r="E1" s="107"/>
      <c r="F1" s="107"/>
      <c r="G1" s="107"/>
      <c r="H1" s="107"/>
    </row>
    <row r="2" spans="1:10" x14ac:dyDescent="0.2">
      <c r="A2" s="7"/>
      <c r="B2" s="8"/>
      <c r="C2" s="8"/>
      <c r="D2" s="8"/>
      <c r="E2" s="8"/>
      <c r="F2" s="8"/>
      <c r="G2" s="9"/>
    </row>
    <row r="3" spans="1:10" ht="15" x14ac:dyDescent="0.25">
      <c r="A3" s="10" t="s">
        <v>34</v>
      </c>
      <c r="B3" s="11"/>
      <c r="C3" s="11"/>
      <c r="D3" s="11"/>
      <c r="E3" s="11"/>
      <c r="F3" s="11"/>
      <c r="G3" s="12"/>
    </row>
    <row r="4" spans="1:10" x14ac:dyDescent="0.2">
      <c r="A4" s="13"/>
      <c r="B4" s="11"/>
      <c r="C4" s="11"/>
      <c r="D4" s="11"/>
      <c r="E4" s="11"/>
      <c r="F4" s="11"/>
      <c r="G4" s="12"/>
    </row>
    <row r="5" spans="1:10" ht="15" x14ac:dyDescent="0.25">
      <c r="A5" s="13" t="s">
        <v>35</v>
      </c>
      <c r="B5" s="108"/>
      <c r="C5" s="108"/>
      <c r="D5" s="108"/>
      <c r="E5" s="108"/>
      <c r="F5" s="108"/>
      <c r="G5" s="12"/>
      <c r="I5" s="45"/>
    </row>
    <row r="6" spans="1:10" x14ac:dyDescent="0.2">
      <c r="A6" s="13" t="s">
        <v>36</v>
      </c>
      <c r="B6" s="108"/>
      <c r="C6" s="108"/>
      <c r="D6" s="108"/>
      <c r="E6" s="108"/>
      <c r="F6" s="108"/>
      <c r="G6" s="12"/>
    </row>
    <row r="7" spans="1:10" ht="15" x14ac:dyDescent="0.25">
      <c r="A7" s="13"/>
      <c r="B7" s="11"/>
      <c r="C7" s="11"/>
      <c r="D7" s="11"/>
      <c r="E7" s="11"/>
      <c r="F7" s="11"/>
      <c r="G7" s="12"/>
      <c r="I7" s="45"/>
      <c r="J7" s="45"/>
    </row>
    <row r="8" spans="1:10" x14ac:dyDescent="0.2">
      <c r="A8" s="4" t="s">
        <v>37</v>
      </c>
      <c r="B8" s="4"/>
      <c r="C8" s="11"/>
      <c r="D8" s="11"/>
      <c r="E8" s="11"/>
      <c r="F8" s="11"/>
      <c r="G8" s="12"/>
    </row>
    <row r="9" spans="1:10" x14ac:dyDescent="0.2">
      <c r="A9" s="4" t="s">
        <v>150</v>
      </c>
      <c r="B9" s="4"/>
      <c r="C9" s="11"/>
      <c r="D9" s="11"/>
      <c r="E9" s="11"/>
      <c r="F9" s="11"/>
      <c r="G9" s="12"/>
    </row>
    <row r="10" spans="1:10" x14ac:dyDescent="0.2">
      <c r="A10" s="4" t="s">
        <v>38</v>
      </c>
      <c r="B10" s="4"/>
      <c r="C10" s="11"/>
      <c r="D10" s="11"/>
      <c r="E10" s="11"/>
      <c r="F10" s="11"/>
      <c r="G10" s="12"/>
    </row>
    <row r="11" spans="1:10" x14ac:dyDescent="0.2">
      <c r="A11" s="13"/>
      <c r="B11" s="11"/>
      <c r="C11" s="11"/>
      <c r="D11" s="11"/>
      <c r="E11" s="11"/>
      <c r="F11" s="11"/>
      <c r="G11" s="12"/>
    </row>
    <row r="12" spans="1:10" ht="15" x14ac:dyDescent="0.25">
      <c r="A12" s="10" t="s">
        <v>39</v>
      </c>
      <c r="B12" s="11"/>
      <c r="C12" s="11"/>
      <c r="D12" s="11"/>
      <c r="E12" s="11"/>
      <c r="F12" s="11"/>
      <c r="G12" s="12"/>
    </row>
    <row r="13" spans="1:10" x14ac:dyDescent="0.2">
      <c r="A13" s="13"/>
      <c r="B13" s="11"/>
      <c r="C13" s="11"/>
      <c r="D13" s="11"/>
      <c r="E13" s="11"/>
      <c r="F13" s="11"/>
      <c r="G13" s="12"/>
    </row>
    <row r="14" spans="1:10" ht="16.5" x14ac:dyDescent="0.2">
      <c r="A14" s="4" t="s">
        <v>40</v>
      </c>
      <c r="B14" s="5"/>
      <c r="C14" s="4" t="s">
        <v>41</v>
      </c>
      <c r="D14" s="11"/>
      <c r="E14" s="11"/>
      <c r="F14" s="11"/>
      <c r="G14" s="12"/>
    </row>
    <row r="15" spans="1:10" x14ac:dyDescent="0.2">
      <c r="A15" s="4" t="s">
        <v>42</v>
      </c>
      <c r="B15" s="5"/>
      <c r="C15" s="4" t="s">
        <v>43</v>
      </c>
      <c r="D15" s="11"/>
      <c r="E15" s="11"/>
      <c r="F15" s="11"/>
      <c r="G15" s="12"/>
    </row>
    <row r="16" spans="1:10" ht="18.75" x14ac:dyDescent="0.35">
      <c r="A16" s="4" t="s">
        <v>44</v>
      </c>
      <c r="B16" s="5"/>
      <c r="C16" s="4" t="s">
        <v>43</v>
      </c>
      <c r="D16" s="11"/>
      <c r="E16" s="11"/>
      <c r="F16" s="11"/>
      <c r="G16" s="12"/>
    </row>
    <row r="17" spans="1:7" x14ac:dyDescent="0.2">
      <c r="A17" s="4" t="s">
        <v>151</v>
      </c>
      <c r="B17" s="6"/>
      <c r="C17" s="4" t="s">
        <v>45</v>
      </c>
      <c r="D17" s="11"/>
      <c r="E17" s="11"/>
      <c r="F17" s="11"/>
      <c r="G17" s="12"/>
    </row>
    <row r="18" spans="1:7" ht="16.5" x14ac:dyDescent="0.2">
      <c r="A18" s="4" t="s">
        <v>46</v>
      </c>
      <c r="B18" s="5"/>
      <c r="C18" s="4" t="s">
        <v>47</v>
      </c>
      <c r="D18" s="11"/>
      <c r="E18" s="11"/>
      <c r="F18" s="11"/>
      <c r="G18" s="12"/>
    </row>
    <row r="19" spans="1:7" ht="16.5" x14ac:dyDescent="0.2">
      <c r="A19" s="4" t="s">
        <v>48</v>
      </c>
      <c r="B19" s="5"/>
      <c r="C19" s="4" t="s">
        <v>47</v>
      </c>
      <c r="D19" s="11"/>
      <c r="E19" s="11"/>
      <c r="F19" s="11"/>
      <c r="G19" s="12"/>
    </row>
    <row r="20" spans="1:7" ht="16.5" x14ac:dyDescent="0.2">
      <c r="A20" s="4" t="s">
        <v>49</v>
      </c>
      <c r="B20" s="5"/>
      <c r="C20" s="4" t="s">
        <v>47</v>
      </c>
      <c r="D20" s="11"/>
      <c r="E20" s="11"/>
      <c r="F20" s="11"/>
      <c r="G20" s="12"/>
    </row>
    <row r="21" spans="1:7" ht="16.5" x14ac:dyDescent="0.2">
      <c r="A21" s="4" t="s">
        <v>50</v>
      </c>
      <c r="B21" s="5"/>
      <c r="C21" s="4" t="s">
        <v>47</v>
      </c>
      <c r="D21" s="11" t="str">
        <f>IF(SUM(B19:B21)=B18,"","Biokaasun summa ei täsmää.")</f>
        <v/>
      </c>
      <c r="E21" s="11"/>
      <c r="F21" s="11"/>
      <c r="G21" s="12"/>
    </row>
    <row r="22" spans="1:7" x14ac:dyDescent="0.2">
      <c r="A22" s="14"/>
      <c r="B22" s="11"/>
      <c r="C22" s="11"/>
      <c r="D22" s="11"/>
      <c r="E22" s="11"/>
      <c r="F22" s="11"/>
      <c r="G22" s="12"/>
    </row>
    <row r="23" spans="1:7" ht="12.95" customHeight="1" x14ac:dyDescent="0.25">
      <c r="A23" s="10" t="s">
        <v>51</v>
      </c>
      <c r="B23" s="11"/>
      <c r="C23" s="11"/>
      <c r="D23" s="11"/>
      <c r="E23" s="11"/>
      <c r="F23" s="11"/>
      <c r="G23" s="12"/>
    </row>
    <row r="24" spans="1:7" ht="12.95" customHeight="1" x14ac:dyDescent="0.25">
      <c r="A24" s="15"/>
      <c r="B24" s="11"/>
      <c r="C24" s="11"/>
      <c r="D24" s="11"/>
      <c r="E24" s="11"/>
      <c r="F24" s="11"/>
      <c r="G24" s="12"/>
    </row>
    <row r="25" spans="1:7" ht="45.75" x14ac:dyDescent="0.3">
      <c r="A25" s="19" t="s">
        <v>52</v>
      </c>
      <c r="B25" s="19" t="s">
        <v>53</v>
      </c>
      <c r="C25" s="46" t="s">
        <v>54</v>
      </c>
      <c r="D25" s="46" t="s">
        <v>55</v>
      </c>
      <c r="E25" s="19" t="s">
        <v>56</v>
      </c>
      <c r="F25" s="19" t="s">
        <v>57</v>
      </c>
      <c r="G25" s="19" t="s">
        <v>58</v>
      </c>
    </row>
    <row r="26" spans="1:7" ht="18.75" x14ac:dyDescent="0.35">
      <c r="A26" s="3" t="s">
        <v>59</v>
      </c>
      <c r="B26" s="47">
        <f>IF(B9="k",(108.09*(B17/(B15/B14*1000))+0.3483)*B15/100*(2*14+16)/(2*14)*365,IF(B8="k",Korrelaatiokertoimet!D6*B15*365,Korrelaatiokertoimet!D7*B15*365))</f>
        <v>0</v>
      </c>
      <c r="C26" s="48">
        <v>10000</v>
      </c>
      <c r="D26" s="3" t="str">
        <f>IF(B26&lt;C26,"EI","KYLLÄ")</f>
        <v>EI</v>
      </c>
      <c r="E26" s="48">
        <f>B26*273</f>
        <v>0</v>
      </c>
      <c r="F26" s="49" t="s">
        <v>152</v>
      </c>
      <c r="G26" s="3" t="s">
        <v>60</v>
      </c>
    </row>
    <row r="27" spans="1:7" ht="18.75" x14ac:dyDescent="0.35">
      <c r="A27" s="3" t="s">
        <v>61</v>
      </c>
      <c r="B27" s="48">
        <f>Korrelaatiokertoimet!D8*B16*365+IF(B10="k",Korrelaatiokertoimet!D9*B19+Korrelaatiokertoimet!D10*B20+Korrelaatiokertoimet!D11*B21,0)</f>
        <v>0</v>
      </c>
      <c r="C27" s="48">
        <v>100000</v>
      </c>
      <c r="D27" s="3" t="str">
        <f>IF(B27&lt;C27,"EI","KYLLÄ")</f>
        <v>EI</v>
      </c>
      <c r="E27" s="48">
        <f>B27*27</f>
        <v>0</v>
      </c>
      <c r="F27" s="3" t="s">
        <v>62</v>
      </c>
      <c r="G27" s="3" t="s">
        <v>63</v>
      </c>
    </row>
    <row r="28" spans="1:7" ht="18.75" x14ac:dyDescent="0.35">
      <c r="A28" s="3" t="s">
        <v>64</v>
      </c>
      <c r="B28" s="48">
        <f>Korrelaatiokertoimet!D8*B16*365</f>
        <v>0</v>
      </c>
      <c r="C28" s="48"/>
      <c r="D28" s="3"/>
      <c r="E28" s="48">
        <f>B28*27</f>
        <v>0</v>
      </c>
      <c r="F28" s="3" t="s">
        <v>62</v>
      </c>
      <c r="G28" s="3"/>
    </row>
    <row r="29" spans="1:7" ht="18.75" x14ac:dyDescent="0.35">
      <c r="A29" s="3" t="s">
        <v>65</v>
      </c>
      <c r="B29" s="48">
        <f>IF(B10="k",Korrelaatiokertoimet!D9*B19+Korrelaatiokertoimet!D10*B20+Korrelaatiokertoimet!D11*B21,0)</f>
        <v>0</v>
      </c>
      <c r="C29" s="48"/>
      <c r="D29" s="3"/>
      <c r="E29" s="48">
        <f>B29*27</f>
        <v>0</v>
      </c>
      <c r="F29" s="3"/>
      <c r="G29" s="3" t="s">
        <v>63</v>
      </c>
    </row>
    <row r="30" spans="1:7" x14ac:dyDescent="0.2">
      <c r="A30" s="13"/>
      <c r="B30" s="11"/>
      <c r="C30" s="11"/>
      <c r="D30" s="11"/>
      <c r="E30" s="11"/>
      <c r="F30" s="11"/>
      <c r="G30" s="12"/>
    </row>
    <row r="31" spans="1:7" x14ac:dyDescent="0.2">
      <c r="A31" s="16"/>
      <c r="B31" s="17"/>
      <c r="C31" s="17"/>
      <c r="D31" s="17"/>
      <c r="E31" s="17"/>
      <c r="F31" s="17"/>
      <c r="G31" s="18"/>
    </row>
    <row r="37" spans="1:2" ht="15" x14ac:dyDescent="0.25">
      <c r="A37" s="45"/>
    </row>
    <row r="39" spans="1:2" ht="15" x14ac:dyDescent="0.25">
      <c r="A39" s="45"/>
      <c r="B39" s="45"/>
    </row>
  </sheetData>
  <mergeCells count="3">
    <mergeCell ref="A1:H1"/>
    <mergeCell ref="B5:F5"/>
    <mergeCell ref="B6:F6"/>
  </mergeCells>
  <phoneticPr fontId="18" type="noConversion"/>
  <conditionalFormatting sqref="D21">
    <cfRule type="expression" dxfId="1" priority="2">
      <formula>D21="Biokaasun summa ei täsmää."</formula>
    </cfRule>
  </conditionalFormatting>
  <conditionalFormatting sqref="E21">
    <cfRule type="expression" dxfId="0" priority="1">
      <formula>D21="Biokaasun summa ei täsmää."</formula>
    </cfRule>
  </conditionalFormatting>
  <pageMargins left="0.70866141732283472" right="0.51181102362204722" top="1.1811023622047245" bottom="0.55118110236220474" header="0.31496062992125984" footer="0.11811023622047245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59C72-9D28-4E7F-B15E-9D9FCA03800B}">
  <sheetPr>
    <tabColor theme="5"/>
  </sheetPr>
  <dimension ref="A1:G27"/>
  <sheetViews>
    <sheetView zoomScale="98" zoomScaleNormal="98" workbookViewId="0">
      <selection activeCell="C5" sqref="C5"/>
    </sheetView>
  </sheetViews>
  <sheetFormatPr defaultColWidth="8.625" defaultRowHeight="14.25" x14ac:dyDescent="0.2"/>
  <cols>
    <col min="1" max="1" width="16.25" style="41" customWidth="1"/>
    <col min="2" max="2" width="53.125" style="41" customWidth="1"/>
    <col min="3" max="3" width="23.5" style="41" customWidth="1"/>
    <col min="4" max="4" width="31.875" style="41" customWidth="1"/>
    <col min="5" max="5" width="20.25" style="41" bestFit="1" customWidth="1"/>
    <col min="6" max="6" width="60.125" style="41" bestFit="1" customWidth="1"/>
    <col min="7" max="16384" width="8.625" style="41"/>
  </cols>
  <sheetData>
    <row r="1" spans="1:7" ht="20.25" x14ac:dyDescent="0.3">
      <c r="A1" s="109" t="s">
        <v>66</v>
      </c>
      <c r="B1" s="109"/>
      <c r="C1" s="109"/>
      <c r="D1" s="109"/>
      <c r="E1" s="109"/>
      <c r="F1" s="109"/>
      <c r="G1" s="109"/>
    </row>
    <row r="2" spans="1:7" ht="15" x14ac:dyDescent="0.25">
      <c r="A2" s="50"/>
      <c r="B2" s="51"/>
      <c r="C2" s="51"/>
      <c r="D2" s="51"/>
      <c r="E2" s="51"/>
      <c r="F2" s="51"/>
      <c r="G2" s="52"/>
    </row>
    <row r="3" spans="1:7" x14ac:dyDescent="0.2">
      <c r="A3" s="53"/>
      <c r="B3" s="54"/>
      <c r="C3" s="54"/>
      <c r="D3" s="54"/>
      <c r="E3" s="54"/>
      <c r="F3" s="54"/>
      <c r="G3" s="55"/>
    </row>
    <row r="4" spans="1:7" ht="15" x14ac:dyDescent="0.25">
      <c r="A4" s="53"/>
      <c r="B4" s="19" t="s">
        <v>52</v>
      </c>
      <c r="C4" s="19" t="s">
        <v>67</v>
      </c>
      <c r="D4" s="19" t="s">
        <v>68</v>
      </c>
      <c r="E4" s="19" t="s">
        <v>69</v>
      </c>
      <c r="F4" s="19" t="s">
        <v>70</v>
      </c>
      <c r="G4" s="55"/>
    </row>
    <row r="5" spans="1:7" ht="18.75" x14ac:dyDescent="0.35">
      <c r="A5" s="53"/>
      <c r="B5" s="3" t="s">
        <v>59</v>
      </c>
      <c r="C5" s="3" t="s">
        <v>153</v>
      </c>
      <c r="D5" s="71" t="s">
        <v>71</v>
      </c>
      <c r="E5" s="3" t="s">
        <v>72</v>
      </c>
      <c r="F5" s="3" t="s">
        <v>73</v>
      </c>
      <c r="G5" s="55"/>
    </row>
    <row r="6" spans="1:7" ht="18.75" x14ac:dyDescent="0.35">
      <c r="A6" s="53"/>
      <c r="B6" s="3" t="s">
        <v>59</v>
      </c>
      <c r="C6" s="3" t="s">
        <v>74</v>
      </c>
      <c r="D6" s="43">
        <f>C21/100*(2*14+16)/(2*14)</f>
        <v>1.6751428571428566E-2</v>
      </c>
      <c r="E6" s="3" t="s">
        <v>75</v>
      </c>
      <c r="F6" s="3" t="s">
        <v>73</v>
      </c>
      <c r="G6" s="55"/>
    </row>
    <row r="7" spans="1:7" ht="18.75" x14ac:dyDescent="0.35">
      <c r="A7" s="53"/>
      <c r="B7" s="3" t="s">
        <v>59</v>
      </c>
      <c r="C7" s="3" t="s">
        <v>76</v>
      </c>
      <c r="D7" s="43">
        <f>C22/100*(2*14+16)/(2*14)</f>
        <v>2.1811428571428568E-2</v>
      </c>
      <c r="E7" s="3" t="s">
        <v>75</v>
      </c>
      <c r="F7" s="3" t="s">
        <v>73</v>
      </c>
      <c r="G7" s="55"/>
    </row>
    <row r="8" spans="1:7" ht="18.75" x14ac:dyDescent="0.35">
      <c r="A8" s="53"/>
      <c r="B8" s="3" t="s">
        <v>61</v>
      </c>
      <c r="C8" s="3" t="s">
        <v>77</v>
      </c>
      <c r="D8" s="44">
        <v>9.7403999999999998E-3</v>
      </c>
      <c r="E8" s="3" t="s">
        <v>78</v>
      </c>
      <c r="F8" s="3" t="s">
        <v>79</v>
      </c>
      <c r="G8" s="55"/>
    </row>
    <row r="9" spans="1:7" ht="18.75" x14ac:dyDescent="0.35">
      <c r="A9" s="53"/>
      <c r="B9" s="3" t="s">
        <v>61</v>
      </c>
      <c r="C9" s="3" t="s">
        <v>48</v>
      </c>
      <c r="D9" s="44">
        <f>C23*F22/10^6</f>
        <v>5.934E-3</v>
      </c>
      <c r="E9" s="3" t="s">
        <v>80</v>
      </c>
      <c r="F9" s="3" t="s">
        <v>81</v>
      </c>
      <c r="G9" s="55"/>
    </row>
    <row r="10" spans="1:7" ht="18.75" x14ac:dyDescent="0.35">
      <c r="A10" s="53"/>
      <c r="B10" s="3" t="s">
        <v>61</v>
      </c>
      <c r="C10" s="3" t="s">
        <v>49</v>
      </c>
      <c r="D10" s="3">
        <f>C24*F22/10^6</f>
        <v>2.3E-5</v>
      </c>
      <c r="E10" s="3" t="s">
        <v>80</v>
      </c>
      <c r="F10" s="3" t="s">
        <v>81</v>
      </c>
      <c r="G10" s="55"/>
    </row>
    <row r="11" spans="1:7" ht="18.75" x14ac:dyDescent="0.35">
      <c r="A11" s="53"/>
      <c r="B11" s="3" t="s">
        <v>61</v>
      </c>
      <c r="C11" s="3" t="s">
        <v>50</v>
      </c>
      <c r="D11" s="3">
        <f>C25*F22/10^6</f>
        <v>1.0373E-2</v>
      </c>
      <c r="E11" s="3" t="s">
        <v>80</v>
      </c>
      <c r="F11" s="3" t="s">
        <v>81</v>
      </c>
      <c r="G11" s="55"/>
    </row>
    <row r="12" spans="1:7" x14ac:dyDescent="0.2">
      <c r="A12" s="53"/>
      <c r="B12" s="54"/>
      <c r="C12" s="54"/>
      <c r="D12" s="54"/>
      <c r="E12" s="54"/>
      <c r="F12" s="54"/>
      <c r="G12" s="55"/>
    </row>
    <row r="13" spans="1:7" x14ac:dyDescent="0.2">
      <c r="A13" s="56"/>
      <c r="B13" s="57"/>
      <c r="C13" s="57"/>
      <c r="D13" s="57"/>
      <c r="E13" s="57"/>
      <c r="F13" s="57"/>
      <c r="G13" s="58"/>
    </row>
    <row r="15" spans="1:7" ht="15" x14ac:dyDescent="0.25">
      <c r="A15" s="45" t="s">
        <v>82</v>
      </c>
    </row>
    <row r="16" spans="1:7" x14ac:dyDescent="0.2">
      <c r="A16" s="41" t="s">
        <v>83</v>
      </c>
    </row>
    <row r="17" spans="1:7" ht="15" x14ac:dyDescent="0.25">
      <c r="A17" s="45" t="s">
        <v>84</v>
      </c>
    </row>
    <row r="18" spans="1:7" x14ac:dyDescent="0.2">
      <c r="A18" s="41" t="s">
        <v>85</v>
      </c>
    </row>
    <row r="20" spans="1:7" ht="15" x14ac:dyDescent="0.25">
      <c r="A20" s="19" t="s">
        <v>52</v>
      </c>
      <c r="B20" s="19" t="s">
        <v>67</v>
      </c>
      <c r="C20" s="19" t="s">
        <v>86</v>
      </c>
      <c r="D20" s="19" t="s">
        <v>69</v>
      </c>
      <c r="F20" s="45" t="s">
        <v>87</v>
      </c>
    </row>
    <row r="21" spans="1:7" ht="18.75" x14ac:dyDescent="0.35">
      <c r="A21" s="3" t="s">
        <v>59</v>
      </c>
      <c r="B21" s="3" t="s">
        <v>88</v>
      </c>
      <c r="C21" s="76">
        <f>0.01066*100</f>
        <v>1.0659999999999998</v>
      </c>
      <c r="D21" s="3" t="s">
        <v>89</v>
      </c>
      <c r="F21" s="41" t="s">
        <v>90</v>
      </c>
    </row>
    <row r="22" spans="1:7" ht="18.75" x14ac:dyDescent="0.35">
      <c r="A22" s="3" t="s">
        <v>59</v>
      </c>
      <c r="B22" s="3" t="s">
        <v>91</v>
      </c>
      <c r="C22" s="76">
        <f>0.01388*100</f>
        <v>1.3879999999999999</v>
      </c>
      <c r="D22" s="3" t="s">
        <v>89</v>
      </c>
      <c r="F22" s="78">
        <v>23</v>
      </c>
      <c r="G22" s="73" t="s">
        <v>92</v>
      </c>
    </row>
    <row r="23" spans="1:7" ht="18.75" x14ac:dyDescent="0.35">
      <c r="A23" s="3" t="s">
        <v>61</v>
      </c>
      <c r="B23" s="3" t="s">
        <v>48</v>
      </c>
      <c r="C23" s="77">
        <v>258</v>
      </c>
      <c r="D23" s="3" t="s">
        <v>93</v>
      </c>
      <c r="F23" s="74"/>
    </row>
    <row r="24" spans="1:7" ht="18.75" x14ac:dyDescent="0.35">
      <c r="A24" s="3" t="s">
        <v>61</v>
      </c>
      <c r="B24" s="3" t="s">
        <v>49</v>
      </c>
      <c r="C24" s="78">
        <v>1</v>
      </c>
      <c r="D24" s="3" t="s">
        <v>93</v>
      </c>
      <c r="F24" s="72"/>
    </row>
    <row r="25" spans="1:7" ht="18.75" x14ac:dyDescent="0.35">
      <c r="A25" s="3" t="s">
        <v>61</v>
      </c>
      <c r="B25" s="3" t="s">
        <v>50</v>
      </c>
      <c r="C25" s="78">
        <v>451</v>
      </c>
      <c r="D25" s="3" t="s">
        <v>93</v>
      </c>
    </row>
    <row r="27" spans="1:7" x14ac:dyDescent="0.2">
      <c r="A27" s="41" t="s">
        <v>94</v>
      </c>
    </row>
  </sheetData>
  <mergeCells count="1">
    <mergeCell ref="A1:G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D4C873-4314-4771-B8B1-5EB67ACBB2E5}">
  <dimension ref="A1:I53"/>
  <sheetViews>
    <sheetView topLeftCell="A31" zoomScale="65" workbookViewId="0">
      <selection activeCell="K39" sqref="K39"/>
    </sheetView>
  </sheetViews>
  <sheetFormatPr defaultRowHeight="14.25" x14ac:dyDescent="0.2"/>
  <cols>
    <col min="1" max="1" width="26" bestFit="1" customWidth="1"/>
    <col min="2" max="2" width="14.625" customWidth="1"/>
    <col min="3" max="3" width="10" bestFit="1" customWidth="1"/>
    <col min="5" max="6" width="11.25" bestFit="1" customWidth="1"/>
    <col min="7" max="7" width="10.75" bestFit="1" customWidth="1"/>
  </cols>
  <sheetData>
    <row r="1" spans="1:7" ht="18.75" x14ac:dyDescent="0.35">
      <c r="A1" s="79" t="s">
        <v>95</v>
      </c>
    </row>
    <row r="2" spans="1:7" x14ac:dyDescent="0.2">
      <c r="A2" t="s">
        <v>96</v>
      </c>
    </row>
    <row r="3" spans="1:7" x14ac:dyDescent="0.2">
      <c r="A3" t="s">
        <v>97</v>
      </c>
    </row>
    <row r="5" spans="1:7" ht="20.25" x14ac:dyDescent="0.3">
      <c r="A5" s="112" t="s">
        <v>98</v>
      </c>
      <c r="B5" s="112"/>
      <c r="C5" s="112"/>
      <c r="D5" s="112"/>
      <c r="E5" s="112"/>
      <c r="F5" s="112"/>
      <c r="G5" s="112"/>
    </row>
    <row r="6" spans="1:7" ht="20.25" x14ac:dyDescent="0.3">
      <c r="A6" s="25" t="s">
        <v>34</v>
      </c>
      <c r="B6" s="26"/>
      <c r="C6" s="26"/>
      <c r="D6" s="26"/>
      <c r="E6" s="27"/>
      <c r="F6" s="27"/>
      <c r="G6" s="28"/>
    </row>
    <row r="7" spans="1:7" x14ac:dyDescent="0.2">
      <c r="A7" s="29"/>
      <c r="B7" s="27"/>
      <c r="C7" s="27"/>
      <c r="D7" s="27"/>
      <c r="E7" s="27"/>
      <c r="F7" s="27"/>
      <c r="G7" s="30"/>
    </row>
    <row r="8" spans="1:7" x14ac:dyDescent="0.2">
      <c r="A8" s="31" t="s">
        <v>35</v>
      </c>
      <c r="B8" s="113"/>
      <c r="C8" s="114"/>
      <c r="D8" s="114"/>
      <c r="E8" s="115"/>
      <c r="F8" s="27"/>
      <c r="G8" s="30"/>
    </row>
    <row r="9" spans="1:7" x14ac:dyDescent="0.2">
      <c r="A9" s="32" t="s">
        <v>36</v>
      </c>
      <c r="B9" s="116"/>
      <c r="C9" s="117"/>
      <c r="D9" s="117"/>
      <c r="E9" s="118"/>
      <c r="F9" s="27"/>
      <c r="G9" s="30"/>
    </row>
    <row r="10" spans="1:7" x14ac:dyDescent="0.2">
      <c r="A10" s="29"/>
      <c r="B10" s="27"/>
      <c r="C10" s="27"/>
      <c r="D10" s="27"/>
      <c r="E10" s="27"/>
      <c r="F10" s="27"/>
      <c r="G10" s="30"/>
    </row>
    <row r="11" spans="1:7" x14ac:dyDescent="0.2">
      <c r="A11" s="20" t="s">
        <v>99</v>
      </c>
      <c r="B11" s="21"/>
      <c r="C11" s="27"/>
      <c r="D11" s="27"/>
      <c r="E11" s="27"/>
      <c r="F11" s="27"/>
      <c r="G11" s="30"/>
    </row>
    <row r="12" spans="1:7" x14ac:dyDescent="0.2">
      <c r="A12" s="20" t="s">
        <v>100</v>
      </c>
      <c r="B12" s="22"/>
      <c r="C12" s="27"/>
      <c r="D12" s="27"/>
      <c r="E12" s="27"/>
      <c r="F12" s="27"/>
      <c r="G12" s="30"/>
    </row>
    <row r="13" spans="1:7" x14ac:dyDescent="0.2">
      <c r="A13" s="20" t="s">
        <v>101</v>
      </c>
      <c r="B13" s="21"/>
      <c r="C13" s="27"/>
      <c r="D13" s="27"/>
      <c r="E13" s="27"/>
      <c r="F13" s="27"/>
      <c r="G13" s="30"/>
    </row>
    <row r="14" spans="1:7" x14ac:dyDescent="0.2">
      <c r="A14" s="20" t="s">
        <v>102</v>
      </c>
      <c r="B14" s="22"/>
      <c r="C14" s="27"/>
      <c r="D14" s="27"/>
      <c r="E14" s="27"/>
      <c r="F14" s="27"/>
      <c r="G14" s="30"/>
    </row>
    <row r="15" spans="1:7" x14ac:dyDescent="0.2">
      <c r="A15" s="29"/>
      <c r="B15" s="27"/>
      <c r="C15" s="27"/>
      <c r="D15" s="27"/>
      <c r="E15" s="27"/>
      <c r="F15" s="27"/>
      <c r="G15" s="30"/>
    </row>
    <row r="16" spans="1:7" x14ac:dyDescent="0.2">
      <c r="A16" s="29"/>
      <c r="B16" s="27"/>
      <c r="C16" s="27"/>
      <c r="D16" s="27"/>
      <c r="E16" s="27"/>
      <c r="F16" s="27"/>
      <c r="G16" s="30"/>
    </row>
    <row r="17" spans="1:9" ht="20.25" x14ac:dyDescent="0.3">
      <c r="A17" s="35" t="s">
        <v>39</v>
      </c>
      <c r="B17" s="27"/>
      <c r="C17" s="27"/>
      <c r="D17" s="27"/>
      <c r="E17" s="27"/>
      <c r="F17" s="27"/>
      <c r="G17" s="30"/>
    </row>
    <row r="18" spans="1:9" x14ac:dyDescent="0.2">
      <c r="A18" s="29"/>
      <c r="B18" s="36"/>
      <c r="C18" s="36"/>
      <c r="D18" s="27"/>
      <c r="E18" s="27"/>
      <c r="F18" s="27"/>
      <c r="G18" s="30"/>
    </row>
    <row r="19" spans="1:9" x14ac:dyDescent="0.2">
      <c r="A19" s="119" t="s">
        <v>40</v>
      </c>
      <c r="B19" s="119"/>
      <c r="C19" s="69"/>
      <c r="D19" s="22" t="s">
        <v>103</v>
      </c>
      <c r="E19" s="27"/>
      <c r="F19" s="27"/>
      <c r="G19" s="30"/>
    </row>
    <row r="20" spans="1:9" x14ac:dyDescent="0.2">
      <c r="A20" s="119" t="s">
        <v>104</v>
      </c>
      <c r="B20" s="119"/>
      <c r="C20" s="69"/>
      <c r="D20" s="22" t="s">
        <v>43</v>
      </c>
      <c r="E20" s="27"/>
      <c r="F20" s="27"/>
      <c r="G20" s="30"/>
    </row>
    <row r="21" spans="1:9" x14ac:dyDescent="0.2">
      <c r="A21" s="120"/>
      <c r="B21" s="121"/>
      <c r="C21" s="37"/>
      <c r="D21" s="33"/>
      <c r="E21" s="34"/>
      <c r="F21" s="27"/>
      <c r="G21" s="30"/>
    </row>
    <row r="22" spans="1:9" x14ac:dyDescent="0.2">
      <c r="A22" s="29"/>
      <c r="B22" s="27"/>
      <c r="C22" s="27"/>
      <c r="D22" s="27"/>
      <c r="E22" s="27"/>
      <c r="F22" s="27"/>
      <c r="G22" s="30"/>
    </row>
    <row r="23" spans="1:9" ht="20.25" x14ac:dyDescent="0.3">
      <c r="A23" s="35" t="s">
        <v>51</v>
      </c>
      <c r="B23" s="27"/>
      <c r="C23" s="27"/>
      <c r="D23" s="27"/>
      <c r="E23" s="27"/>
      <c r="F23" s="27"/>
      <c r="G23" s="30"/>
    </row>
    <row r="24" spans="1:9" x14ac:dyDescent="0.2">
      <c r="A24" s="29"/>
      <c r="B24" s="27"/>
      <c r="C24" s="27"/>
      <c r="D24" s="27"/>
      <c r="E24" s="27"/>
      <c r="F24" s="27"/>
      <c r="G24" s="30"/>
    </row>
    <row r="25" spans="1:9" ht="38.25" x14ac:dyDescent="0.2">
      <c r="A25" s="20" t="s">
        <v>52</v>
      </c>
      <c r="B25" s="23" t="s">
        <v>53</v>
      </c>
      <c r="C25" s="39" t="s">
        <v>105</v>
      </c>
      <c r="D25" s="24" t="s">
        <v>106</v>
      </c>
      <c r="E25" s="20" t="s">
        <v>57</v>
      </c>
      <c r="F25" s="20" t="s">
        <v>58</v>
      </c>
      <c r="G25" s="20" t="s">
        <v>107</v>
      </c>
    </row>
    <row r="26" spans="1:9" ht="18.75" x14ac:dyDescent="0.35">
      <c r="A26" s="59" t="s">
        <v>108</v>
      </c>
      <c r="B26" s="60">
        <f>('2011 Korrelaatiokertoimet'!C5*'2011 Laskentataulukko'!C20*365+IF($B$11="k",'2011 Korrelaatiokertoimet'!D5*'2011 Laskentataulukko'!$B$12,0))</f>
        <v>0</v>
      </c>
      <c r="C26" s="61">
        <v>100000</v>
      </c>
      <c r="D26" s="62" t="str">
        <f>IF(B26&lt;C26,"EI","KYLLÄ")</f>
        <v>EI</v>
      </c>
      <c r="E26" s="59" t="s">
        <v>109</v>
      </c>
      <c r="F26" s="59" t="s">
        <v>63</v>
      </c>
      <c r="G26" s="59"/>
      <c r="H26" s="75" t="s">
        <v>110</v>
      </c>
      <c r="I26" s="75"/>
    </row>
    <row r="27" spans="1:9" x14ac:dyDescent="0.2">
      <c r="A27" s="20" t="s">
        <v>111</v>
      </c>
      <c r="B27" s="2">
        <f>(IF($B$11="k",'2011 Korrelaatiokertoimet'!D6*'2011 Laskentataulukko'!$B$12+IF($B$13="K",'2011 Korrelaatiokertoimet'!E6*$B$14*1000,0),0))</f>
        <v>0</v>
      </c>
      <c r="C27" s="38">
        <v>500000</v>
      </c>
      <c r="D27" s="1" t="str">
        <f t="shared" ref="D27:D44" si="0">IF(B27&lt;C27,"EI","KYLLÄ")</f>
        <v>EI</v>
      </c>
      <c r="E27" s="20" t="s">
        <v>63</v>
      </c>
      <c r="F27" s="20" t="s">
        <v>112</v>
      </c>
      <c r="G27" s="20"/>
    </row>
    <row r="28" spans="1:9" ht="15.75" x14ac:dyDescent="0.3">
      <c r="A28" s="20" t="s">
        <v>113</v>
      </c>
      <c r="B28" s="2">
        <f>(IF($B$11="K",'2011 Korrelaatiokertoimet'!D7*$B$12,0)+C20*365*'2011 Korrelaatiokertoimet'!C7)</f>
        <v>0</v>
      </c>
      <c r="C28" s="38">
        <v>100000000</v>
      </c>
      <c r="D28" s="1" t="str">
        <f t="shared" si="0"/>
        <v>EI</v>
      </c>
      <c r="E28" s="20" t="s">
        <v>63</v>
      </c>
      <c r="F28" s="20" t="s">
        <v>109</v>
      </c>
      <c r="G28" s="20"/>
    </row>
    <row r="29" spans="1:9" ht="15.75" x14ac:dyDescent="0.3">
      <c r="A29" s="20" t="s">
        <v>114</v>
      </c>
      <c r="B29" s="2">
        <f>(IF(B13="k",B14*'2011 Korrelaatiokertoimet'!E7*1000,0))</f>
        <v>0</v>
      </c>
      <c r="C29" s="38">
        <v>100000000</v>
      </c>
      <c r="D29" s="1" t="str">
        <f t="shared" si="0"/>
        <v>EI</v>
      </c>
      <c r="E29" s="20" t="s">
        <v>112</v>
      </c>
      <c r="F29" s="20"/>
      <c r="G29" s="20"/>
    </row>
    <row r="30" spans="1:9" ht="18.75" x14ac:dyDescent="0.35">
      <c r="A30" s="59" t="s">
        <v>115</v>
      </c>
      <c r="B30" s="60">
        <f>C19*'2011 Korrelaatiokertoimet'!B8</f>
        <v>0</v>
      </c>
      <c r="C30" s="61">
        <v>10000</v>
      </c>
      <c r="D30" s="62" t="str">
        <f t="shared" si="0"/>
        <v>EI</v>
      </c>
      <c r="E30" s="63" t="s">
        <v>116</v>
      </c>
      <c r="F30" s="64"/>
      <c r="G30" s="59"/>
      <c r="H30" s="75" t="s">
        <v>117</v>
      </c>
    </row>
    <row r="31" spans="1:9" ht="15.75" x14ac:dyDescent="0.3">
      <c r="A31" s="20" t="s">
        <v>118</v>
      </c>
      <c r="B31" s="2">
        <f>('2011 Korrelaatiokertoimet'!C9*C20*365)</f>
        <v>0</v>
      </c>
      <c r="C31" s="38">
        <v>10000</v>
      </c>
      <c r="D31" s="1" t="str">
        <f t="shared" si="0"/>
        <v>EI</v>
      </c>
      <c r="E31" s="20" t="s">
        <v>109</v>
      </c>
      <c r="F31" s="20"/>
      <c r="G31" s="20"/>
    </row>
    <row r="32" spans="1:9" x14ac:dyDescent="0.2">
      <c r="A32" s="20" t="s">
        <v>119</v>
      </c>
      <c r="B32" s="2">
        <f>('2011 Korrelaatiokertoimet'!B10*'2011 Laskentataulukko'!C19*365+IF($B$13="K",'2011 Korrelaatiokertoimet'!E10*'2011 Laskentataulukko'!B14*1000,0))</f>
        <v>0</v>
      </c>
      <c r="C32" s="38">
        <v>100000</v>
      </c>
      <c r="D32" s="1" t="str">
        <f t="shared" si="0"/>
        <v>EI</v>
      </c>
      <c r="E32" s="20" t="s">
        <v>116</v>
      </c>
      <c r="F32" s="20" t="s">
        <v>112</v>
      </c>
      <c r="G32" s="20"/>
    </row>
    <row r="33" spans="1:7" ht="15.75" x14ac:dyDescent="0.3">
      <c r="A33" s="20" t="s">
        <v>120</v>
      </c>
      <c r="B33" s="2">
        <f>(IF($B$11="k",'2011 Korrelaatiokertoimet'!D11*'2011 Laskentataulukko'!$B$12,0)+C19*365*'2011 Korrelaatiokertoimet'!B11+IF($B$13="K",'2011 Korrelaatiokertoimet'!E11*$B$14*1000,0))</f>
        <v>0</v>
      </c>
      <c r="C33" s="38">
        <v>100000</v>
      </c>
      <c r="D33" s="1" t="str">
        <f t="shared" si="0"/>
        <v>EI</v>
      </c>
      <c r="E33" s="20" t="s">
        <v>63</v>
      </c>
      <c r="F33" s="20" t="s">
        <v>116</v>
      </c>
      <c r="G33" s="20" t="s">
        <v>112</v>
      </c>
    </row>
    <row r="34" spans="1:7" ht="15.75" x14ac:dyDescent="0.3">
      <c r="A34" s="20" t="s">
        <v>121</v>
      </c>
      <c r="B34" s="2">
        <f>(IF($B$11="k",'2011 Korrelaatiokertoimet'!D12*'2011 Laskentataulukko'!$B$12,0)+C19*365*'2011 Korrelaatiokertoimet'!B12+IF($B$13="K",'2011 Korrelaatiokertoimet'!E12*$B$14*1000,0))</f>
        <v>0</v>
      </c>
      <c r="C34" s="38">
        <v>150000</v>
      </c>
      <c r="D34" s="1" t="str">
        <f t="shared" si="0"/>
        <v>EI</v>
      </c>
      <c r="E34" s="20" t="s">
        <v>63</v>
      </c>
      <c r="F34" s="20" t="s">
        <v>112</v>
      </c>
      <c r="G34" s="20" t="s">
        <v>116</v>
      </c>
    </row>
    <row r="35" spans="1:7" x14ac:dyDescent="0.2">
      <c r="A35" s="20" t="s">
        <v>122</v>
      </c>
      <c r="B35" s="2">
        <f>('2011 Korrelaatiokertoimet'!B13*$C$19*365)</f>
        <v>0</v>
      </c>
      <c r="C35" s="38">
        <v>1000</v>
      </c>
      <c r="D35" s="1" t="str">
        <f t="shared" si="0"/>
        <v>EI</v>
      </c>
      <c r="E35" s="20" t="s">
        <v>116</v>
      </c>
      <c r="F35" s="20"/>
      <c r="G35" s="20"/>
    </row>
    <row r="36" spans="1:7" x14ac:dyDescent="0.2">
      <c r="A36" s="20" t="s">
        <v>123</v>
      </c>
      <c r="B36" s="2">
        <f>('2011 Korrelaatiokertoimet'!B14*$C$19*365)</f>
        <v>0</v>
      </c>
      <c r="C36" s="38">
        <v>1000</v>
      </c>
      <c r="D36" s="1" t="str">
        <f t="shared" si="0"/>
        <v>EI</v>
      </c>
      <c r="E36" s="20" t="s">
        <v>116</v>
      </c>
      <c r="F36" s="20"/>
      <c r="G36" s="20"/>
    </row>
    <row r="37" spans="1:7" x14ac:dyDescent="0.2">
      <c r="A37" s="20" t="s">
        <v>124</v>
      </c>
      <c r="B37" s="42">
        <f>('2011 Korrelaatiokertoimet'!B15*$C$19*365)</f>
        <v>0</v>
      </c>
      <c r="C37" s="20">
        <v>10</v>
      </c>
      <c r="D37" s="1" t="str">
        <f t="shared" si="0"/>
        <v>EI</v>
      </c>
      <c r="E37" s="20" t="s">
        <v>116</v>
      </c>
      <c r="F37" s="20"/>
      <c r="G37" s="20"/>
    </row>
    <row r="38" spans="1:7" x14ac:dyDescent="0.2">
      <c r="A38" s="20" t="s">
        <v>125</v>
      </c>
      <c r="B38" s="42">
        <f>('2011 Korrelaatiokertoimet'!B16*$C$19*365)</f>
        <v>0</v>
      </c>
      <c r="C38" s="20">
        <v>1</v>
      </c>
      <c r="D38" s="1" t="str">
        <f t="shared" si="0"/>
        <v>EI</v>
      </c>
      <c r="E38" s="20" t="s">
        <v>116</v>
      </c>
      <c r="F38" s="20"/>
      <c r="G38" s="20"/>
    </row>
    <row r="39" spans="1:7" x14ac:dyDescent="0.2">
      <c r="A39" s="20" t="s">
        <v>126</v>
      </c>
      <c r="B39" s="2">
        <f>('2011 Korrelaatiokertoimet'!B17*$C$19*365)</f>
        <v>0</v>
      </c>
      <c r="C39" s="38">
        <v>2000</v>
      </c>
      <c r="D39" s="1" t="str">
        <f t="shared" si="0"/>
        <v>EI</v>
      </c>
      <c r="E39" s="20" t="s">
        <v>116</v>
      </c>
      <c r="F39" s="20"/>
      <c r="G39" s="20"/>
    </row>
    <row r="40" spans="1:7" x14ac:dyDescent="0.2">
      <c r="A40" s="20" t="s">
        <v>127</v>
      </c>
      <c r="B40" s="2">
        <f>('2011 Korrelaatiokertoimet'!B18*$C$19*365)</f>
        <v>0</v>
      </c>
      <c r="C40" s="20">
        <v>100</v>
      </c>
      <c r="D40" s="1" t="str">
        <f t="shared" si="0"/>
        <v>EI</v>
      </c>
      <c r="E40" s="20" t="s">
        <v>116</v>
      </c>
      <c r="F40" s="20"/>
      <c r="G40" s="20"/>
    </row>
    <row r="41" spans="1:7" x14ac:dyDescent="0.2">
      <c r="A41" s="20" t="s">
        <v>128</v>
      </c>
      <c r="B41" s="2">
        <f>('2011 Korrelaatiokertoimet'!B19*$C$19*365)</f>
        <v>0</v>
      </c>
      <c r="C41" s="20">
        <v>100</v>
      </c>
      <c r="D41" s="1" t="str">
        <f t="shared" si="0"/>
        <v>EI</v>
      </c>
      <c r="E41" s="20" t="s">
        <v>116</v>
      </c>
      <c r="F41" s="20"/>
      <c r="G41" s="20"/>
    </row>
    <row r="42" spans="1:7" x14ac:dyDescent="0.2">
      <c r="A42" s="20" t="s">
        <v>129</v>
      </c>
      <c r="B42" s="2">
        <f>('2011 Korrelaatiokertoimet'!B20*$C$19*365)</f>
        <v>0</v>
      </c>
      <c r="C42" s="38">
        <v>2000</v>
      </c>
      <c r="D42" s="1" t="str">
        <f t="shared" si="0"/>
        <v>EI</v>
      </c>
      <c r="E42" s="20" t="s">
        <v>116</v>
      </c>
      <c r="F42" s="20"/>
      <c r="G42" s="20"/>
    </row>
    <row r="43" spans="1:7" x14ac:dyDescent="0.2">
      <c r="A43" s="20" t="s">
        <v>130</v>
      </c>
      <c r="B43" s="2">
        <f>('2011 Korrelaatiokertoimet'!B21*$C$19*365)</f>
        <v>0</v>
      </c>
      <c r="C43" s="20">
        <v>500</v>
      </c>
      <c r="D43" s="1" t="str">
        <f t="shared" si="0"/>
        <v>EI</v>
      </c>
      <c r="E43" s="20" t="s">
        <v>116</v>
      </c>
      <c r="F43" s="20"/>
      <c r="G43" s="20"/>
    </row>
    <row r="44" spans="1:7" x14ac:dyDescent="0.2">
      <c r="A44" s="20" t="s">
        <v>131</v>
      </c>
      <c r="B44" s="2">
        <f>('2011 Korrelaatiokertoimet'!B22*$C$19*365)</f>
        <v>0</v>
      </c>
      <c r="C44" s="38">
        <v>1000</v>
      </c>
      <c r="D44" s="1" t="str">
        <f t="shared" si="0"/>
        <v>EI</v>
      </c>
      <c r="E44" s="20" t="s">
        <v>116</v>
      </c>
      <c r="F44" s="20"/>
      <c r="G44" s="20"/>
    </row>
    <row r="45" spans="1:7" x14ac:dyDescent="0.2">
      <c r="A45" s="29"/>
      <c r="B45" s="27"/>
      <c r="C45" s="27"/>
      <c r="D45" s="27"/>
      <c r="E45" s="27"/>
      <c r="F45" s="27"/>
      <c r="G45" s="28"/>
    </row>
    <row r="46" spans="1:7" x14ac:dyDescent="0.2">
      <c r="A46" s="29" t="s">
        <v>132</v>
      </c>
      <c r="B46" s="27"/>
      <c r="C46" s="27"/>
      <c r="D46" s="27"/>
      <c r="E46" s="27"/>
      <c r="F46" s="27"/>
      <c r="G46" s="30"/>
    </row>
    <row r="47" spans="1:7" x14ac:dyDescent="0.2">
      <c r="A47" s="29" t="s">
        <v>133</v>
      </c>
      <c r="B47" s="27"/>
      <c r="C47" s="27"/>
      <c r="D47" s="27"/>
      <c r="E47" s="27"/>
      <c r="F47" s="27"/>
      <c r="G47" s="40"/>
    </row>
    <row r="48" spans="1:7" x14ac:dyDescent="0.2">
      <c r="A48" s="110"/>
      <c r="B48" s="110"/>
      <c r="C48" s="110"/>
      <c r="D48" s="110"/>
      <c r="E48" s="110"/>
      <c r="F48" s="110"/>
      <c r="G48" s="41"/>
    </row>
    <row r="49" spans="1:7" x14ac:dyDescent="0.2">
      <c r="A49" s="111"/>
      <c r="B49" s="111"/>
      <c r="C49" s="111"/>
      <c r="D49" s="111"/>
      <c r="E49" s="111"/>
      <c r="F49" s="111"/>
      <c r="G49" s="41"/>
    </row>
    <row r="50" spans="1:7" x14ac:dyDescent="0.2">
      <c r="A50" s="111"/>
      <c r="B50" s="111"/>
      <c r="C50" s="111"/>
      <c r="D50" s="111"/>
      <c r="E50" s="111"/>
      <c r="F50" s="111"/>
      <c r="G50" s="41"/>
    </row>
    <row r="51" spans="1:7" x14ac:dyDescent="0.2">
      <c r="A51" s="111"/>
      <c r="B51" s="111"/>
      <c r="C51" s="111"/>
      <c r="D51" s="111"/>
      <c r="E51" s="111"/>
      <c r="F51" s="111"/>
      <c r="G51" s="41"/>
    </row>
    <row r="52" spans="1:7" x14ac:dyDescent="0.2">
      <c r="A52" s="111"/>
      <c r="B52" s="111"/>
      <c r="C52" s="111"/>
      <c r="D52" s="111"/>
      <c r="E52" s="111"/>
      <c r="F52" s="111"/>
      <c r="G52" s="41"/>
    </row>
    <row r="53" spans="1:7" x14ac:dyDescent="0.2">
      <c r="A53" s="111"/>
      <c r="B53" s="111"/>
      <c r="C53" s="111"/>
      <c r="D53" s="111"/>
      <c r="E53" s="111"/>
      <c r="F53" s="111"/>
      <c r="G53" s="41"/>
    </row>
  </sheetData>
  <protectedRanges>
    <protectedRange sqref="B8:E9 B11:B14 D19:D21" name="Alue1"/>
  </protectedRanges>
  <mergeCells count="7">
    <mergeCell ref="A48:F53"/>
    <mergeCell ref="A5:G5"/>
    <mergeCell ref="B8:E8"/>
    <mergeCell ref="B9:E9"/>
    <mergeCell ref="A19:B19"/>
    <mergeCell ref="A20:B20"/>
    <mergeCell ref="A21:B21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416032-6F60-418E-8730-85FE454B4D90}">
  <dimension ref="A1:E22"/>
  <sheetViews>
    <sheetView tabSelected="1" zoomScale="68" workbookViewId="0">
      <selection activeCell="K16" sqref="K16"/>
    </sheetView>
  </sheetViews>
  <sheetFormatPr defaultRowHeight="14.25" x14ac:dyDescent="0.2"/>
  <cols>
    <col min="1" max="1" width="23.25" bestFit="1" customWidth="1"/>
    <col min="2" max="2" width="11.75" bestFit="1" customWidth="1"/>
    <col min="3" max="3" width="9.75" bestFit="1" customWidth="1"/>
    <col min="4" max="4" width="8.25" bestFit="1" customWidth="1"/>
    <col min="5" max="5" width="8.75" bestFit="1" customWidth="1"/>
  </cols>
  <sheetData>
    <row r="1" spans="1:5" x14ac:dyDescent="0.2">
      <c r="A1" t="s">
        <v>134</v>
      </c>
    </row>
    <row r="3" spans="1:5" x14ac:dyDescent="0.2">
      <c r="A3" s="1" t="s">
        <v>52</v>
      </c>
      <c r="B3" s="1" t="s">
        <v>135</v>
      </c>
      <c r="C3" s="1" t="s">
        <v>136</v>
      </c>
      <c r="D3" s="1" t="s">
        <v>137</v>
      </c>
      <c r="E3" s="1" t="s">
        <v>138</v>
      </c>
    </row>
    <row r="4" spans="1:5" x14ac:dyDescent="0.2">
      <c r="A4" s="1"/>
      <c r="B4" s="1" t="s">
        <v>139</v>
      </c>
      <c r="C4" s="1" t="s">
        <v>140</v>
      </c>
      <c r="D4" s="1" t="s">
        <v>139</v>
      </c>
      <c r="E4" s="1" t="s">
        <v>140</v>
      </c>
    </row>
    <row r="5" spans="1:5" x14ac:dyDescent="0.2">
      <c r="A5" s="1" t="s">
        <v>141</v>
      </c>
      <c r="B5" s="1"/>
      <c r="C5" s="1">
        <v>1.3100000000000001E-2</v>
      </c>
      <c r="D5" s="1">
        <v>7.3099999999999997E-3</v>
      </c>
      <c r="E5" s="1"/>
    </row>
    <row r="6" spans="1:5" x14ac:dyDescent="0.2">
      <c r="A6" s="1" t="s">
        <v>111</v>
      </c>
      <c r="B6" s="1"/>
      <c r="C6" s="1"/>
      <c r="D6" s="1">
        <v>6.3800000000000003E-3</v>
      </c>
      <c r="E6" s="1">
        <v>9.6600000000000002E-3</v>
      </c>
    </row>
    <row r="7" spans="1:5" x14ac:dyDescent="0.2">
      <c r="A7" s="1" t="s">
        <v>142</v>
      </c>
      <c r="B7" s="1"/>
      <c r="C7" s="1">
        <v>0.878</v>
      </c>
      <c r="D7" s="1">
        <v>1.84</v>
      </c>
      <c r="E7" s="1">
        <v>3.13</v>
      </c>
    </row>
    <row r="8" spans="1:5" x14ac:dyDescent="0.2">
      <c r="A8" s="1" t="s">
        <v>143</v>
      </c>
      <c r="B8" s="1">
        <v>0.44026700000000002</v>
      </c>
      <c r="C8" s="1"/>
      <c r="D8" s="1"/>
      <c r="E8" s="1"/>
    </row>
    <row r="9" spans="1:5" x14ac:dyDescent="0.2">
      <c r="A9" s="1" t="s">
        <v>144</v>
      </c>
      <c r="B9" s="1"/>
      <c r="C9" s="1">
        <v>2.4700000000000001E-5</v>
      </c>
      <c r="D9" s="1"/>
      <c r="E9" s="1"/>
    </row>
    <row r="10" spans="1:5" x14ac:dyDescent="0.2">
      <c r="A10" s="1" t="s">
        <v>119</v>
      </c>
      <c r="B10" s="1">
        <v>3.2299999999999999E-5</v>
      </c>
      <c r="C10" s="1"/>
      <c r="D10" s="1"/>
      <c r="E10" s="1">
        <v>2.0299999999999999E-2</v>
      </c>
    </row>
    <row r="11" spans="1:5" x14ac:dyDescent="0.2">
      <c r="A11" s="1" t="s">
        <v>145</v>
      </c>
      <c r="B11" s="1">
        <v>6.7199999999999994E-5</v>
      </c>
      <c r="C11" s="1"/>
      <c r="D11" s="1">
        <v>4.4299999999999999E-3</v>
      </c>
      <c r="E11" s="1">
        <v>1.9699999999999999E-2</v>
      </c>
    </row>
    <row r="12" spans="1:5" x14ac:dyDescent="0.2">
      <c r="A12" s="1" t="s">
        <v>146</v>
      </c>
      <c r="B12" s="1">
        <v>5.2800000000000003E-8</v>
      </c>
      <c r="C12" s="1"/>
      <c r="D12" s="1">
        <v>1.1E-4</v>
      </c>
      <c r="E12" s="1">
        <v>3.0600000000000001E-4</v>
      </c>
    </row>
    <row r="13" spans="1:5" x14ac:dyDescent="0.2">
      <c r="A13" s="1" t="s">
        <v>122</v>
      </c>
      <c r="B13" s="1">
        <v>6.7700000000000004E-9</v>
      </c>
      <c r="C13" s="1"/>
      <c r="D13" s="1"/>
      <c r="E13" s="1"/>
    </row>
    <row r="14" spans="1:5" x14ac:dyDescent="0.2">
      <c r="A14" s="1" t="s">
        <v>123</v>
      </c>
      <c r="B14" s="1">
        <v>2.6799999999999998E-8</v>
      </c>
      <c r="C14" s="1"/>
      <c r="D14" s="1"/>
      <c r="E14" s="1"/>
    </row>
    <row r="15" spans="1:5" x14ac:dyDescent="0.2">
      <c r="A15" s="1" t="s">
        <v>124</v>
      </c>
      <c r="B15" s="1">
        <v>8.3299999999999999E-11</v>
      </c>
      <c r="C15" s="1"/>
      <c r="D15" s="1"/>
      <c r="E15" s="1"/>
    </row>
    <row r="16" spans="1:5" x14ac:dyDescent="0.2">
      <c r="A16" s="1" t="s">
        <v>125</v>
      </c>
      <c r="B16" s="1">
        <v>8.3799999999999998E-11</v>
      </c>
      <c r="C16" s="1"/>
      <c r="D16" s="1"/>
      <c r="E16" s="1"/>
    </row>
    <row r="17" spans="1:5" x14ac:dyDescent="0.2">
      <c r="A17" s="1" t="s">
        <v>126</v>
      </c>
      <c r="B17" s="1">
        <v>2.0900000000000001E-7</v>
      </c>
      <c r="C17" s="1"/>
      <c r="D17" s="1"/>
      <c r="E17" s="1"/>
    </row>
    <row r="18" spans="1:5" x14ac:dyDescent="0.2">
      <c r="A18" s="1" t="s">
        <v>127</v>
      </c>
      <c r="B18" s="1">
        <v>6.7599999999999998E-9</v>
      </c>
      <c r="C18" s="1"/>
      <c r="D18" s="1"/>
      <c r="E18" s="1"/>
    </row>
    <row r="19" spans="1:5" x14ac:dyDescent="0.2">
      <c r="A19" s="1" t="s">
        <v>128</v>
      </c>
      <c r="B19" s="1">
        <v>7.8800000000000001E-9</v>
      </c>
      <c r="C19" s="1"/>
      <c r="D19" s="1"/>
      <c r="E19" s="1"/>
    </row>
    <row r="20" spans="1:5" x14ac:dyDescent="0.2">
      <c r="A20" s="1" t="s">
        <v>129</v>
      </c>
      <c r="B20" s="1">
        <v>1.7800000000000001E-7</v>
      </c>
      <c r="C20" s="1"/>
      <c r="D20" s="1"/>
      <c r="E20" s="1"/>
    </row>
    <row r="21" spans="1:5" x14ac:dyDescent="0.2">
      <c r="A21" s="1" t="s">
        <v>130</v>
      </c>
      <c r="B21" s="1">
        <v>2.18E-8</v>
      </c>
      <c r="C21" s="1"/>
      <c r="D21" s="1"/>
      <c r="E21" s="1"/>
    </row>
    <row r="22" spans="1:5" x14ac:dyDescent="0.2">
      <c r="A22" s="1" t="s">
        <v>131</v>
      </c>
      <c r="B22" s="1">
        <v>1.15E-7</v>
      </c>
      <c r="C22" s="1"/>
      <c r="D22" s="1"/>
      <c r="E22" s="1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5c82937-2ea2-4861-be31-63ded3678d05" xsi:nil="true"/>
    <lcf76f155ced4ddcb4097134ff3c332f xmlns="44a5ebd8-b9bd-4f76-9ea5-f6d45203b8d2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Asiakirja" ma:contentTypeID="0x010100C288B6E0794A7644B0AFD7A1938EE3AF" ma:contentTypeVersion="19" ma:contentTypeDescription="Luo uusi asiakirja." ma:contentTypeScope="" ma:versionID="1e09e9959623b6c96e0645d77f86e71e">
  <xsd:schema xmlns:xsd="http://www.w3.org/2001/XMLSchema" xmlns:xs="http://www.w3.org/2001/XMLSchema" xmlns:p="http://schemas.microsoft.com/office/2006/metadata/properties" xmlns:ns2="44a5ebd8-b9bd-4f76-9ea5-f6d45203b8d2" xmlns:ns3="e5c82937-2ea2-4861-be31-63ded3678d05" targetNamespace="http://schemas.microsoft.com/office/2006/metadata/properties" ma:root="true" ma:fieldsID="3c79234bd5935cc798e05f34ef12b757" ns2:_="" ns3:_="">
    <xsd:import namespace="44a5ebd8-b9bd-4f76-9ea5-f6d45203b8d2"/>
    <xsd:import namespace="e5c82937-2ea2-4861-be31-63ded3678d0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a5ebd8-b9bd-4f76-9ea5-f6d45203b8d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Length (seconds)" ma:internalName="MediaLengthInSeconds" ma:readOnly="true">
      <xsd:simpleType>
        <xsd:restriction base="dms:Unknown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Kuvien tunnisteet" ma:readOnly="false" ma:fieldId="{5cf76f15-5ced-4ddc-b409-7134ff3c332f}" ma:taxonomyMulti="true" ma:sspId="ed990ad3-1d93-4d8b-98a7-316ee4c16c4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c82937-2ea2-4861-be31-63ded3678d05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Jaett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Jakamisen tiedot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1bf1d23-02d4-42b1-81cf-efcd8a7f4706}" ma:internalName="TaxCatchAll" ma:showField="CatchAllData" ma:web="e5c82937-2ea2-4861-be31-63ded3678d0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0511B99-1362-4F80-88F8-3A5DFF14BC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AB28B27-90A7-48DD-83A8-EE02737B49EB}">
  <ds:schemaRefs>
    <ds:schemaRef ds:uri="http://purl.org/dc/elements/1.1/"/>
    <ds:schemaRef ds:uri="a34d3a1a-1159-47d8-8dd9-1b2c26183ebe"/>
    <ds:schemaRef ds:uri="http://purl.org/dc/terms/"/>
    <ds:schemaRef ds:uri="45036551-d585-4001-9a34-88abbf450282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E6D99658-202E-4449-948F-3A84F01D6921}"/>
</file>

<file path=docMetadata/LabelInfo.xml><?xml version="1.0" encoding="utf-8"?>
<clbl:labelList xmlns:clbl="http://schemas.microsoft.com/office/2020/mipLabelMetadata">
  <clbl:label id="{5d5ccdeb-a00b-4db8-aed8-e40b73cd6762}" enabled="1" method="Privileged" siteId="{95b14aa0-1026-4292-a4dd-7c9396e0729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5</vt:i4>
      </vt:variant>
    </vt:vector>
  </HeadingPairs>
  <TitlesOfParts>
    <vt:vector size="5" baseType="lpstr">
      <vt:lpstr>Ohje</vt:lpstr>
      <vt:lpstr>Laskentataulukko</vt:lpstr>
      <vt:lpstr>Korrelaatiokertoimet</vt:lpstr>
      <vt:lpstr>2011 Laskentataulukko</vt:lpstr>
      <vt:lpstr>2011 Korrelaatiokertoimet</vt:lpstr>
    </vt:vector>
  </TitlesOfParts>
  <Manager/>
  <Company>Helsingin seudun ympäristöpalvelut -kuntayhtymä HSY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Korhonen Kaisa</dc:creator>
  <cp:keywords/>
  <dc:description/>
  <cp:lastModifiedBy>Eeva Hörkkö</cp:lastModifiedBy>
  <cp:revision/>
  <dcterms:created xsi:type="dcterms:W3CDTF">2016-05-09T09:28:32Z</dcterms:created>
  <dcterms:modified xsi:type="dcterms:W3CDTF">2025-09-29T05:35:12Z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0x010100C288B6E0794A7644B0AFD7A1938EE3AF</vt:lpwstr>
  </property>
  <property fmtid="{D5CDD505-2E9C-101B-9397-08002B2CF9AE}" pid="3" name="Order">
    <vt:r8>400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TemplateUrl">
    <vt:lpwstr/>
  </property>
  <property fmtid="{D5CDD505-2E9C-101B-9397-08002B2CF9AE}" pid="9" name="ComplianceAssetId">
    <vt:lpwstr/>
  </property>
  <property fmtid="{D5CDD505-2E9C-101B-9397-08002B2CF9AE}" pid="10" name="MediaServiceImageTags">
    <vt:lpwstr/>
  </property>
</Properties>
</file>